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Krycí list" sheetId="1" r:id="rId1"/>
    <sheet name="Rekapitulace" sheetId="2" r:id="rId2"/>
    <sheet name="Položky" sheetId="3" r:id="rId3"/>
  </sheets>
  <definedNames>
    <definedName name="BPK1">'Položky'!#REF!</definedName>
    <definedName name="BPK2">'Položky'!#REF!</definedName>
    <definedName name="BPK3">'Položky'!#REF!</definedName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'Rekapitulace'!$G$13</definedName>
    <definedName name="Dodavka0">'Položky'!#REF!</definedName>
    <definedName name="HSV">'Rekapitulace'!$E$13</definedName>
    <definedName name="HSV0">'Položky'!#REF!</definedName>
    <definedName name="HZS">'Rekapitulace'!$I$13</definedName>
    <definedName name="HZS0">'Položky'!#REF!</definedName>
    <definedName name="JKSO">'Krycí list'!$G$2</definedName>
    <definedName name="MJ">'Krycí list'!$G$5</definedName>
    <definedName name="Mont">'Rekapitulace'!$H$13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'Položky'!$A$1:$I$45</definedName>
    <definedName name="_xlnm.Print_Area" localSheetId="1">'Rekapitulace'!$A$1:$I$27</definedName>
    <definedName name="PocetMJ">'Krycí list'!$G$6</definedName>
    <definedName name="Poznamka">'Krycí list'!$B$37</definedName>
    <definedName name="Projektant">'Krycí list'!$C$8</definedName>
    <definedName name="PSV">'Rekapitulace'!$F$13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Typ">'Položky'!#REF!</definedName>
    <definedName name="VRN">'Rekapitulace'!$H$26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<sst xmlns="http://schemas.openxmlformats.org/spreadsheetml/2006/main" count="198" uniqueCount="155">
  <si>
    <t>SLEPÝ ROZPOČET</t>
  </si>
  <si>
    <t>Rozpočet</t>
  </si>
  <si>
    <t xml:space="preserve">JKSO </t>
  </si>
  <si>
    <t>Objekt</t>
  </si>
  <si>
    <t>Název objektu</t>
  </si>
  <si>
    <t xml:space="preserve">SKP </t>
  </si>
  <si>
    <t>03</t>
  </si>
  <si>
    <t>Ústřední topení</t>
  </si>
  <si>
    <t>Měrná jednotka</t>
  </si>
  <si>
    <t>m3</t>
  </si>
  <si>
    <t>Stavba</t>
  </si>
  <si>
    <t>Název stavby</t>
  </si>
  <si>
    <t>Počet jednotek</t>
  </si>
  <si>
    <t>Be011</t>
  </si>
  <si>
    <t>Stav.úpravy čp 188 na mateřskou školku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</si>
  <si>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</si>
  <si>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</si>
  <si>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</si>
  <si>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</si>
  <si>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</si>
  <si>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</si>
  <si>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</si>
  <si>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</si>
  <si>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</si>
  <si>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</si>
  <si>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</si>
  <si>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</si>
  <si>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</si>
  <si>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</si>
  <si>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</si>
  <si>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</si>
  <si>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</si>
  <si>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</si>
  <si>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</si>
  <si>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</si>
  <si>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</si>
  <si>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</si>
  <si>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</si>
  <si>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</si>
  <si>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</si>
  <si>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</si>
  <si>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</si>
  <si>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</si>
  <si>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</si>
  <si>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</si>
  <si>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</si>
  <si>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</si>
  <si>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</si>
  <si>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</si>
  <si>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</si>
  <si>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</si>
  <si>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</si>
  <si>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 xml:space="preserve"> </t>
  </si>
  <si>
    <t>Stavba :</t>
  </si>
  <si>
    <t>Rozpočet :</t>
  </si>
  <si>
    <t>Be0110412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</si>
  <si>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</si>
  <si>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</si>
  <si>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</si>
  <si>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</si>
  <si>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</si>
  <si>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</si>
  <si>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</si>
  <si>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</si>
  <si>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</si>
  <si>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</si>
  <si>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</si>
  <si>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</si>
  <si>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</si>
  <si>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</si>
  <si>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</si>
  <si>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</si>
  <si>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</si>
  <si>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</si>
  <si>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</si>
  <si>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</si>
  <si>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</si>
  <si>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CELKEM VRN</t>
  </si>
  <si>
    <t>Slepý rozpočet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</si>
  <si>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</si>
  <si>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</si>
  <si>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</si>
  <si>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</si>
  <si>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</si>
  <si>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</si>
  <si>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</si>
  <si>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</si>
  <si>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</si>
  <si>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</si>
  <si>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Díl:</t>
  </si>
  <si>
    <t>900</t>
  </si>
  <si>
    <t>900      R00</t>
  </si>
  <si>
    <t xml:space="preserve">Hzs - provedení tlakové zkoušky </t>
  </si>
  <si>
    <t>900      RT1</t>
  </si>
  <si>
    <t>Hzs - Celková revize systému, odzkoušení, zaškolení obsluhy</t>
  </si>
  <si>
    <t>900      RT2</t>
  </si>
  <si>
    <t xml:space="preserve">Hzs - Zednické výpomoce </t>
  </si>
  <si>
    <t>Celkem za</t>
  </si>
  <si>
    <t>713</t>
  </si>
  <si>
    <t>Izolace tepelné</t>
  </si>
  <si>
    <t>713463411U00</t>
  </si>
  <si>
    <t>Izol tep potrubí ohyb návlek pouzdr</t>
  </si>
  <si>
    <t>m</t>
  </si>
  <si>
    <t>631548351</t>
  </si>
  <si>
    <t>Izolač hadice na bázi polyetylénu lambda=0,038W/mK síla 30mm potrubí DN18</t>
  </si>
  <si>
    <t>15+10</t>
  </si>
  <si>
    <t>631548361</t>
  </si>
  <si>
    <t>Izolač hadice na bázi polyetylénu lambda=0,038W/mk síla 30mmpotrubí DN22</t>
  </si>
  <si>
    <t>998713102R00</t>
  </si>
  <si>
    <t xml:space="preserve">Přesun hmot pro izolace tepelné, výšky do 12 m </t>
  </si>
  <si>
    <t>733</t>
  </si>
  <si>
    <t>Rozvod potrubí</t>
  </si>
  <si>
    <t>733110806R01</t>
  </si>
  <si>
    <t>Demontáž potrubí měděného</t>
  </si>
  <si>
    <t>733223101U00</t>
  </si>
  <si>
    <t>Potrubí Cu DN12</t>
  </si>
  <si>
    <t>733223103U00</t>
  </si>
  <si>
    <t>Potrubí Cu DN18</t>
  </si>
  <si>
    <t>733223104U00</t>
  </si>
  <si>
    <t>Potrubí Cu  DN22</t>
  </si>
  <si>
    <t>998733101R00</t>
  </si>
  <si>
    <t xml:space="preserve">Přesun hmot pro rozvody potrubí, výšky do 6 m </t>
  </si>
  <si>
    <t>734</t>
  </si>
  <si>
    <t>Armatury</t>
  </si>
  <si>
    <t>734100811R00</t>
  </si>
  <si>
    <t>Demontáž armatur</t>
  </si>
  <si>
    <t>kus</t>
  </si>
  <si>
    <t>734209101R00</t>
  </si>
  <si>
    <t>Montáž termostatických a ručních hlavic</t>
  </si>
  <si>
    <t>734209112R00</t>
  </si>
  <si>
    <t>Montáž armatur závitových</t>
  </si>
  <si>
    <t>R734-001</t>
  </si>
  <si>
    <t>Připojovací radiátorové šroubení</t>
  </si>
  <si>
    <t>551273191</t>
  </si>
  <si>
    <t>Hlavice termostatická</t>
  </si>
  <si>
    <t>998734101R00</t>
  </si>
  <si>
    <t xml:space="preserve">Přesun hmot pro armatury, výšky do 6 m </t>
  </si>
  <si>
    <t>735</t>
  </si>
  <si>
    <t>Otopná tělesa</t>
  </si>
  <si>
    <t>735159230R00</t>
  </si>
  <si>
    <t>Montáž panelových těles 2řadých do délky 1980 mm</t>
  </si>
  <si>
    <t>735200010RA0</t>
  </si>
  <si>
    <t>Demontáž otopných těles</t>
  </si>
  <si>
    <t>2,8</t>
  </si>
  <si>
    <t>3ks opětovná  montáž:</t>
  </si>
  <si>
    <t>48457225</t>
  </si>
  <si>
    <t>Těleso otopné deskové typ22 v.600dl.1000</t>
  </si>
  <si>
    <t>998735102R00</t>
  </si>
  <si>
    <t xml:space="preserve">Přesun hmot pro otopná tělesa, výšky do 12 m </t>
  </si>
  <si>
    <t>783</t>
  </si>
  <si>
    <t>Nátěry</t>
  </si>
  <si>
    <t>783225100R00</t>
  </si>
  <si>
    <t>Nátěr syntetický kovových konstrukcí 2x + 1x email stávající radiátor</t>
  </si>
  <si>
    <t>783226100R00</t>
  </si>
  <si>
    <t>Nátěr syntetický kovových konstrukcí základní stávající radiátor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</si>
</sst>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&quot; Kč&quot;"/>
    <numFmt numFmtId="167" formatCode="#,##0.00000"/>
  </numFmts>
  <fonts count="49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b/>
      <i/>
      <sz val="10"/>
      <name val="Arial CE"/>
      <family val="2"/>
    </font>
    <font>
      <sz val="8"/>
      <color indexed="12"/>
      <name val="Arial CE"/>
      <family val="2"/>
    </font>
    <font>
      <sz val="8"/>
      <color indexed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left"/>
    </xf>
    <xf numFmtId="0" fontId="4" fillId="0" borderId="13" xfId="0" applyFont="1" applyBorder="1" applyAlignment="1">
      <alignment/>
    </xf>
    <xf numFmtId="49" fontId="4" fillId="0" borderId="13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3" fillId="0" borderId="10" xfId="0" applyFont="1" applyBorder="1" applyAlignment="1">
      <alignment/>
    </xf>
    <xf numFmtId="49" fontId="4" fillId="0" borderId="14" xfId="0" applyNumberFormat="1" applyFont="1" applyBorder="1" applyAlignment="1">
      <alignment horizontal="left"/>
    </xf>
    <xf numFmtId="49" fontId="3" fillId="33" borderId="10" xfId="0" applyNumberFormat="1" applyFont="1" applyFill="1" applyBorder="1" applyAlignment="1">
      <alignment/>
    </xf>
    <xf numFmtId="49" fontId="0" fillId="33" borderId="11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3" fontId="4" fillId="0" borderId="14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3" fillId="33" borderId="15" xfId="0" applyNumberFormat="1" applyFont="1" applyFill="1" applyBorder="1" applyAlignment="1">
      <alignment/>
    </xf>
    <xf numFmtId="49" fontId="0" fillId="33" borderId="16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4" fillId="0" borderId="14" xfId="0" applyNumberFormat="1" applyFont="1" applyBorder="1" applyAlignment="1">
      <alignment/>
    </xf>
    <xf numFmtId="0" fontId="4" fillId="0" borderId="11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4" fillId="0" borderId="11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3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3" fontId="0" fillId="33" borderId="11" xfId="0" applyNumberForma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 shrinkToFit="1"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4" xfId="0" applyNumberFormat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165" fontId="0" fillId="0" borderId="23" xfId="0" applyNumberFormat="1" applyBorder="1" applyAlignment="1">
      <alignment horizontal="right"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165" fontId="0" fillId="0" borderId="11" xfId="0" applyNumberFormat="1" applyBorder="1" applyAlignment="1">
      <alignment horizontal="right"/>
    </xf>
    <xf numFmtId="0" fontId="6" fillId="33" borderId="1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24" xfId="46" applyFont="1" applyBorder="1">
      <alignment/>
      <protection/>
    </xf>
    <xf numFmtId="0" fontId="0" fillId="0" borderId="24" xfId="46" applyBorder="1">
      <alignment/>
      <protection/>
    </xf>
    <xf numFmtId="0" fontId="0" fillId="0" borderId="24" xfId="46" applyBorder="1" applyAlignment="1">
      <alignment horizontal="right"/>
      <protection/>
    </xf>
    <xf numFmtId="0" fontId="0" fillId="0" borderId="25" xfId="46" applyFont="1" applyBorder="1">
      <alignment/>
      <protection/>
    </xf>
    <xf numFmtId="0" fontId="0" fillId="0" borderId="24" xfId="0" applyNumberFormat="1" applyFont="1" applyBorder="1" applyAlignment="1">
      <alignment horizontal="left"/>
    </xf>
    <xf numFmtId="0" fontId="0" fillId="0" borderId="26" xfId="0" applyNumberFormat="1" applyBorder="1" applyAlignment="1">
      <alignment/>
    </xf>
    <xf numFmtId="0" fontId="3" fillId="0" borderId="27" xfId="46" applyFont="1" applyBorder="1">
      <alignment/>
      <protection/>
    </xf>
    <xf numFmtId="0" fontId="0" fillId="0" borderId="27" xfId="46" applyBorder="1">
      <alignment/>
      <protection/>
    </xf>
    <xf numFmtId="0" fontId="0" fillId="0" borderId="27" xfId="46" applyBorder="1" applyAlignment="1">
      <alignment horizontal="right"/>
      <protection/>
    </xf>
    <xf numFmtId="49" fontId="3" fillId="33" borderId="1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33" borderId="11" xfId="0" applyFill="1" applyBorder="1" applyAlignment="1">
      <alignment/>
    </xf>
    <xf numFmtId="0" fontId="3" fillId="33" borderId="14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right"/>
    </xf>
    <xf numFmtId="4" fontId="5" fillId="33" borderId="12" xfId="0" applyNumberFormat="1" applyFont="1" applyFill="1" applyBorder="1" applyAlignment="1">
      <alignment horizontal="right"/>
    </xf>
    <xf numFmtId="4" fontId="5" fillId="33" borderId="11" xfId="0" applyNumberFormat="1" applyFont="1" applyFill="1" applyBorder="1" applyAlignment="1">
      <alignment horizontal="right"/>
    </xf>
    <xf numFmtId="0" fontId="0" fillId="0" borderId="17" xfId="0" applyFont="1" applyBorder="1" applyAlignment="1">
      <alignment/>
    </xf>
    <xf numFmtId="3" fontId="0" fillId="0" borderId="13" xfId="0" applyNumberFormat="1" applyFont="1" applyBorder="1" applyAlignment="1">
      <alignment horizontal="right"/>
    </xf>
    <xf numFmtId="165" fontId="0" fillId="0" borderId="14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4" fontId="0" fillId="33" borderId="11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3" borderId="12" xfId="0" applyNumberFormat="1" applyFill="1" applyBorder="1" applyAlignment="1">
      <alignment/>
    </xf>
    <xf numFmtId="0" fontId="0" fillId="0" borderId="0" xfId="46">
      <alignment/>
      <protection/>
    </xf>
    <xf numFmtId="0" fontId="0" fillId="0" borderId="0" xfId="46" applyAlignment="1">
      <alignment horizontal="right"/>
      <protection/>
    </xf>
    <xf numFmtId="0" fontId="9" fillId="0" borderId="0" xfId="46" applyFont="1" applyAlignment="1">
      <alignment horizontal="center"/>
      <protection/>
    </xf>
    <xf numFmtId="0" fontId="10" fillId="0" borderId="0" xfId="46" applyFont="1" applyAlignment="1">
      <alignment horizontal="center"/>
      <protection/>
    </xf>
    <xf numFmtId="0" fontId="10" fillId="0" borderId="0" xfId="46" applyFont="1" applyAlignment="1">
      <alignment horizontal="right"/>
      <protection/>
    </xf>
    <xf numFmtId="0" fontId="4" fillId="0" borderId="25" xfId="46" applyFont="1" applyBorder="1" applyAlignment="1">
      <alignment horizontal="right"/>
      <protection/>
    </xf>
    <xf numFmtId="0" fontId="0" fillId="0" borderId="24" xfId="46" applyBorder="1" applyAlignment="1">
      <alignment horizontal="left"/>
      <protection/>
    </xf>
    <xf numFmtId="0" fontId="0" fillId="0" borderId="26" xfId="46" applyBorder="1">
      <alignment/>
      <protection/>
    </xf>
    <xf numFmtId="0" fontId="4" fillId="0" borderId="0" xfId="46" applyFont="1">
      <alignment/>
      <protection/>
    </xf>
    <xf numFmtId="0" fontId="0" fillId="0" borderId="0" xfId="46" applyFont="1">
      <alignment/>
      <protection/>
    </xf>
    <xf numFmtId="0" fontId="0" fillId="0" borderId="0" xfId="46" applyAlignment="1">
      <alignment/>
      <protection/>
    </xf>
    <xf numFmtId="49" fontId="4" fillId="33" borderId="14" xfId="46" applyNumberFormat="1" applyFont="1" applyFill="1" applyBorder="1">
      <alignment/>
      <protection/>
    </xf>
    <xf numFmtId="0" fontId="4" fillId="33" borderId="11" xfId="46" applyFont="1" applyFill="1" applyBorder="1" applyAlignment="1">
      <alignment horizontal="center"/>
      <protection/>
    </xf>
    <xf numFmtId="0" fontId="4" fillId="33" borderId="11" xfId="46" applyNumberFormat="1" applyFont="1" applyFill="1" applyBorder="1" applyAlignment="1">
      <alignment horizontal="center"/>
      <protection/>
    </xf>
    <xf numFmtId="0" fontId="4" fillId="33" borderId="14" xfId="46" applyFont="1" applyFill="1" applyBorder="1" applyAlignment="1">
      <alignment horizontal="center"/>
      <protection/>
    </xf>
    <xf numFmtId="0" fontId="0" fillId="33" borderId="14" xfId="46" applyFont="1" applyFill="1" applyBorder="1">
      <alignment/>
      <protection/>
    </xf>
    <xf numFmtId="0" fontId="3" fillId="0" borderId="18" xfId="46" applyFont="1" applyBorder="1" applyAlignment="1">
      <alignment horizontal="center"/>
      <protection/>
    </xf>
    <xf numFmtId="49" fontId="3" fillId="0" borderId="18" xfId="46" applyNumberFormat="1" applyFont="1" applyBorder="1" applyAlignment="1">
      <alignment horizontal="left"/>
      <protection/>
    </xf>
    <xf numFmtId="0" fontId="3" fillId="0" borderId="18" xfId="46" applyFont="1" applyBorder="1">
      <alignment/>
      <protection/>
    </xf>
    <xf numFmtId="0" fontId="0" fillId="0" borderId="18" xfId="46" applyBorder="1" applyAlignment="1">
      <alignment horizontal="center"/>
      <protection/>
    </xf>
    <xf numFmtId="0" fontId="0" fillId="0" borderId="18" xfId="46" applyNumberFormat="1" applyBorder="1" applyAlignment="1">
      <alignment horizontal="right"/>
      <protection/>
    </xf>
    <xf numFmtId="0" fontId="0" fillId="0" borderId="18" xfId="46" applyNumberFormat="1" applyBorder="1">
      <alignment/>
      <protection/>
    </xf>
    <xf numFmtId="0" fontId="7" fillId="0" borderId="28" xfId="46" applyNumberFormat="1" applyFont="1" applyBorder="1">
      <alignment/>
      <protection/>
    </xf>
    <xf numFmtId="0" fontId="11" fillId="0" borderId="0" xfId="46" applyFont="1">
      <alignment/>
      <protection/>
    </xf>
    <xf numFmtId="0" fontId="0" fillId="0" borderId="18" xfId="46" applyFont="1" applyBorder="1" applyAlignment="1">
      <alignment horizontal="center" vertical="top"/>
      <protection/>
    </xf>
    <xf numFmtId="49" fontId="7" fillId="0" borderId="18" xfId="46" applyNumberFormat="1" applyFont="1" applyBorder="1" applyAlignment="1">
      <alignment horizontal="left" vertical="top"/>
      <protection/>
    </xf>
    <xf numFmtId="0" fontId="7" fillId="0" borderId="18" xfId="46" applyFont="1" applyBorder="1" applyAlignment="1">
      <alignment wrapText="1"/>
      <protection/>
    </xf>
    <xf numFmtId="49" fontId="7" fillId="0" borderId="18" xfId="46" applyNumberFormat="1" applyFont="1" applyBorder="1" applyAlignment="1">
      <alignment horizontal="center" shrinkToFit="1"/>
      <protection/>
    </xf>
    <xf numFmtId="4" fontId="7" fillId="0" borderId="18" xfId="46" applyNumberFormat="1" applyFont="1" applyBorder="1" applyAlignment="1">
      <alignment horizontal="right"/>
      <protection/>
    </xf>
    <xf numFmtId="4" fontId="7" fillId="0" borderId="18" xfId="46" applyNumberFormat="1" applyFont="1" applyBorder="1">
      <alignment/>
      <protection/>
    </xf>
    <xf numFmtId="167" fontId="0" fillId="0" borderId="18" xfId="46" applyNumberFormat="1" applyFont="1" applyBorder="1">
      <alignment/>
      <protection/>
    </xf>
    <xf numFmtId="0" fontId="0" fillId="33" borderId="13" xfId="46" applyFill="1" applyBorder="1" applyAlignment="1">
      <alignment horizontal="center"/>
      <protection/>
    </xf>
    <xf numFmtId="49" fontId="12" fillId="33" borderId="13" xfId="46" applyNumberFormat="1" applyFont="1" applyFill="1" applyBorder="1" applyAlignment="1">
      <alignment horizontal="left"/>
      <protection/>
    </xf>
    <xf numFmtId="0" fontId="12" fillId="33" borderId="13" xfId="46" applyFont="1" applyFill="1" applyBorder="1">
      <alignment/>
      <protection/>
    </xf>
    <xf numFmtId="4" fontId="0" fillId="33" borderId="13" xfId="46" applyNumberFormat="1" applyFill="1" applyBorder="1" applyAlignment="1">
      <alignment horizontal="right"/>
      <protection/>
    </xf>
    <xf numFmtId="4" fontId="3" fillId="33" borderId="13" xfId="46" applyNumberFormat="1" applyFont="1" applyFill="1" applyBorder="1">
      <alignment/>
      <protection/>
    </xf>
    <xf numFmtId="0" fontId="3" fillId="33" borderId="13" xfId="46" applyFont="1" applyFill="1" applyBorder="1">
      <alignment/>
      <protection/>
    </xf>
    <xf numFmtId="167" fontId="3" fillId="33" borderId="13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4" fillId="0" borderId="18" xfId="46" applyFont="1" applyBorder="1" applyAlignment="1">
      <alignment horizontal="center"/>
      <protection/>
    </xf>
    <xf numFmtId="49" fontId="4" fillId="0" borderId="18" xfId="46" applyNumberFormat="1" applyFont="1" applyBorder="1" applyAlignment="1">
      <alignment horizontal="left"/>
      <protection/>
    </xf>
    <xf numFmtId="4" fontId="13" fillId="34" borderId="18" xfId="46" applyNumberFormat="1" applyFont="1" applyFill="1" applyBorder="1" applyAlignment="1">
      <alignment horizontal="right" wrapText="1"/>
      <protection/>
    </xf>
    <xf numFmtId="0" fontId="13" fillId="34" borderId="18" xfId="46" applyFont="1" applyFill="1" applyBorder="1" applyAlignment="1">
      <alignment horizontal="left" wrapText="1"/>
      <protection/>
    </xf>
    <xf numFmtId="0" fontId="13" fillId="0" borderId="18" xfId="0" applyFont="1" applyBorder="1" applyAlignment="1">
      <alignment horizontal="right"/>
    </xf>
    <xf numFmtId="0" fontId="0" fillId="0" borderId="18" xfId="46" applyBorder="1">
      <alignment/>
      <protection/>
    </xf>
    <xf numFmtId="0" fontId="14" fillId="0" borderId="0" xfId="46" applyFont="1" applyAlignment="1">
      <alignment wrapText="1"/>
      <protection/>
    </xf>
    <xf numFmtId="166" fontId="0" fillId="0" borderId="14" xfId="0" applyNumberFormat="1" applyBorder="1" applyAlignment="1">
      <alignment horizontal="right" indent="2"/>
    </xf>
    <xf numFmtId="166" fontId="6" fillId="33" borderId="14" xfId="0" applyNumberFormat="1" applyFont="1" applyFill="1" applyBorder="1" applyAlignment="1">
      <alignment horizontal="right" indent="2"/>
    </xf>
    <xf numFmtId="0" fontId="7" fillId="0" borderId="0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0" fontId="0" fillId="0" borderId="14" xfId="0" applyFont="1" applyBorder="1" applyAlignment="1">
      <alignment horizontal="center" shrinkToFit="1"/>
    </xf>
    <xf numFmtId="0" fontId="2" fillId="0" borderId="19" xfId="0" applyFont="1" applyBorder="1" applyAlignment="1">
      <alignment horizontal="center" vertical="top"/>
    </xf>
    <xf numFmtId="0" fontId="4" fillId="0" borderId="1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0" fillId="0" borderId="29" xfId="46" applyFont="1" applyBorder="1" applyAlignment="1">
      <alignment horizontal="center"/>
      <protection/>
    </xf>
    <xf numFmtId="0" fontId="0" fillId="0" borderId="30" xfId="46" applyFont="1" applyBorder="1" applyAlignment="1">
      <alignment horizontal="center"/>
      <protection/>
    </xf>
    <xf numFmtId="0" fontId="0" fillId="0" borderId="31" xfId="46" applyFont="1" applyBorder="1" applyAlignment="1">
      <alignment horizontal="left"/>
      <protection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33" borderId="11" xfId="0" applyNumberFormat="1" applyFont="1" applyFill="1" applyBorder="1" applyAlignment="1">
      <alignment horizontal="right"/>
    </xf>
    <xf numFmtId="49" fontId="13" fillId="34" borderId="15" xfId="46" applyNumberFormat="1" applyFont="1" applyFill="1" applyBorder="1" applyAlignment="1">
      <alignment horizontal="left" wrapText="1"/>
      <protection/>
    </xf>
    <xf numFmtId="0" fontId="8" fillId="0" borderId="0" xfId="46" applyFont="1" applyBorder="1" applyAlignment="1">
      <alignment horizontal="center"/>
      <protection/>
    </xf>
    <xf numFmtId="49" fontId="0" fillId="0" borderId="30" xfId="46" applyNumberFormat="1" applyFont="1" applyBorder="1" applyAlignment="1">
      <alignment horizontal="center"/>
      <protection/>
    </xf>
    <xf numFmtId="0" fontId="0" fillId="0" borderId="31" xfId="46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45"/>
  <sheetViews>
    <sheetView zoomScalePageLayoutView="0" workbookViewId="0" topLeftCell="A4">
      <selection activeCell="J10" sqref="J10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>
      <c r="A1" s="161" t="s">
        <v>0</v>
      </c>
      <c r="B1" s="161"/>
      <c r="C1" s="161"/>
      <c r="D1" s="161"/>
      <c r="E1" s="161"/>
      <c r="F1" s="161"/>
      <c r="G1" s="161"/>
    </row>
    <row r="2" spans="1:7" ht="12.75" customHeight="1">
      <c r="A2" s="1" t="s">
        <v>1</v>
      </c>
      <c r="B2" s="2"/>
      <c r="C2" s="3" t="str">
        <f>Rekapitulace!H1</f>
        <v>Be0110412</v>
      </c>
      <c r="D2" s="3" t="str">
        <f>Rekapitulace!G2</f>
        <v>Ústřední topení</v>
      </c>
      <c r="E2" s="2"/>
      <c r="F2" s="4" t="s">
        <v>2</v>
      </c>
      <c r="G2" s="5"/>
    </row>
    <row r="3" spans="1:7" ht="3" customHeight="1" hidden="1">
      <c r="A3" s="6"/>
      <c r="B3" s="7"/>
      <c r="C3" s="8"/>
      <c r="D3" s="8"/>
      <c r="E3" s="7"/>
      <c r="F3" s="9"/>
      <c r="G3" s="10"/>
    </row>
    <row r="4" spans="1:7" ht="12" customHeight="1">
      <c r="A4" s="11" t="s">
        <v>3</v>
      </c>
      <c r="B4" s="7"/>
      <c r="C4" s="8" t="s">
        <v>4</v>
      </c>
      <c r="D4" s="8"/>
      <c r="E4" s="7"/>
      <c r="F4" s="9" t="s">
        <v>5</v>
      </c>
      <c r="G4" s="12"/>
    </row>
    <row r="5" spans="1:7" ht="12.75" customHeight="1">
      <c r="A5" s="13" t="s">
        <v>6</v>
      </c>
      <c r="B5" s="14"/>
      <c r="C5" s="15" t="s">
        <v>7</v>
      </c>
      <c r="D5" s="16"/>
      <c r="E5" s="17"/>
      <c r="F5" s="9" t="s">
        <v>8</v>
      </c>
      <c r="G5" s="10" t="s">
        <v>9</v>
      </c>
    </row>
    <row r="6" spans="1:15" ht="12.75" customHeight="1">
      <c r="A6" s="11" t="s">
        <v>10</v>
      </c>
      <c r="B6" s="7"/>
      <c r="C6" s="8" t="s">
        <v>11</v>
      </c>
      <c r="D6" s="8"/>
      <c r="E6" s="7"/>
      <c r="F6" s="18" t="s">
        <v>12</v>
      </c>
      <c r="G6" s="19">
        <v>2280</v>
      </c>
      <c r="O6" s="20"/>
    </row>
    <row r="7" spans="1:7" ht="12.75" customHeight="1">
      <c r="A7" s="21" t="s">
        <v>13</v>
      </c>
      <c r="B7" s="22"/>
      <c r="C7" s="23" t="s">
        <v>14</v>
      </c>
      <c r="D7" s="24"/>
      <c r="E7" s="24"/>
      <c r="F7" s="12" t="s">
        <v>15</v>
      </c>
      <c r="G7" s="19">
        <f>IF(PocetMJ=0,0,ROUND((F30+F32)/PocetMJ,1))</f>
        <v>0</v>
      </c>
    </row>
    <row r="8" spans="1:9" ht="12.75">
      <c r="A8" s="9" t="s">
        <v>16</v>
      </c>
      <c r="B8" s="9"/>
      <c r="C8" s="162"/>
      <c r="D8" s="162"/>
      <c r="E8" s="162"/>
      <c r="F8" s="25" t="s">
        <v>17</v>
      </c>
      <c r="G8" s="26"/>
      <c r="H8" s="27"/>
      <c r="I8" s="28"/>
    </row>
    <row r="9" spans="1:8" ht="12.75">
      <c r="A9" s="9" t="s">
        <v>18</v>
      </c>
      <c r="B9" s="9"/>
      <c r="C9" s="162"/>
      <c r="D9" s="162"/>
      <c r="E9" s="162"/>
      <c r="F9" s="9"/>
      <c r="G9" s="29"/>
      <c r="H9" s="30"/>
    </row>
    <row r="10" spans="1:8" ht="12.75">
      <c r="A10" s="9" t="s">
        <v>19</v>
      </c>
      <c r="B10" s="9"/>
      <c r="C10" s="163"/>
      <c r="D10" s="163"/>
      <c r="E10" s="163"/>
      <c r="F10" s="31"/>
      <c r="G10" s="32"/>
      <c r="H10" s="33"/>
    </row>
    <row r="11" spans="1:57" ht="13.5" customHeight="1">
      <c r="A11" s="9" t="s">
        <v>20</v>
      </c>
      <c r="B11" s="9"/>
      <c r="C11" s="163"/>
      <c r="D11" s="163"/>
      <c r="E11" s="163"/>
      <c r="F11" s="34" t="s">
        <v>21</v>
      </c>
      <c r="G11" s="35" t="s">
        <v>13</v>
      </c>
      <c r="H11" s="30"/>
      <c r="BA11" s="36"/>
      <c r="BB11" s="36"/>
      <c r="BC11" s="36"/>
      <c r="BD11" s="36"/>
      <c r="BE11" s="36"/>
    </row>
    <row r="12" spans="1:8" ht="12.75" customHeight="1">
      <c r="A12" s="37" t="s">
        <v>22</v>
      </c>
      <c r="B12" s="7"/>
      <c r="C12" s="164"/>
      <c r="D12" s="164"/>
      <c r="E12" s="164"/>
      <c r="F12" s="38" t="s">
        <v>23</v>
      </c>
      <c r="G12" s="39"/>
      <c r="H12" s="30"/>
    </row>
    <row r="13" spans="1:8" ht="28.5" customHeight="1">
      <c r="A13" s="158" t="s">
        <v>24</v>
      </c>
      <c r="B13" s="158"/>
      <c r="C13" s="158"/>
      <c r="D13" s="158"/>
      <c r="E13" s="158"/>
      <c r="F13" s="158"/>
      <c r="G13" s="158"/>
      <c r="H13" s="30"/>
    </row>
    <row r="14" spans="1:7" ht="17.25" customHeight="1">
      <c r="A14" s="1" t="s">
        <v>25</v>
      </c>
      <c r="B14" s="40"/>
      <c r="C14" s="41"/>
      <c r="D14" s="159" t="str">
        <f>Rekapitulace!A18</f>
        <v>Ztížené výrobní podmínky</v>
      </c>
      <c r="E14" s="159"/>
      <c r="F14" s="159"/>
      <c r="G14" s="43">
        <f>Rekapitulace!I18</f>
        <v>0</v>
      </c>
    </row>
    <row r="15" spans="1:7" ht="15.75" customHeight="1">
      <c r="A15" s="44"/>
      <c r="B15" s="45" t="s">
        <v>26</v>
      </c>
      <c r="C15" s="46">
        <f>HSV</f>
        <v>0</v>
      </c>
      <c r="D15" s="47" t="str">
        <f>Rekapitulace!A19</f>
        <v>Oborová přirážka</v>
      </c>
      <c r="E15" s="48"/>
      <c r="F15" s="49"/>
      <c r="G15" s="46">
        <f>Rekapitulace!I19</f>
        <v>0</v>
      </c>
    </row>
    <row r="16" spans="1:7" ht="15.75" customHeight="1">
      <c r="A16" s="44" t="s">
        <v>27</v>
      </c>
      <c r="B16" s="45" t="s">
        <v>28</v>
      </c>
      <c r="C16" s="46">
        <f>PSV</f>
        <v>0</v>
      </c>
      <c r="D16" s="47" t="str">
        <f>Rekapitulace!A20</f>
        <v>Přesun stavebních kapacit</v>
      </c>
      <c r="E16" s="48"/>
      <c r="F16" s="49"/>
      <c r="G16" s="46">
        <f>Rekapitulace!I20</f>
        <v>0</v>
      </c>
    </row>
    <row r="17" spans="1:7" ht="15.75" customHeight="1">
      <c r="A17" s="44" t="s">
        <v>29</v>
      </c>
      <c r="B17" s="45" t="s">
        <v>30</v>
      </c>
      <c r="C17" s="46">
        <f>Mont</f>
        <v>0</v>
      </c>
      <c r="D17" s="47" t="str">
        <f>Rekapitulace!A21</f>
        <v>Mimostaveništní doprava</v>
      </c>
      <c r="E17" s="48"/>
      <c r="F17" s="49"/>
      <c r="G17" s="46">
        <f>Rekapitulace!I21</f>
        <v>0</v>
      </c>
    </row>
    <row r="18" spans="1:7" ht="15.75" customHeight="1">
      <c r="A18" s="50" t="s">
        <v>31</v>
      </c>
      <c r="B18" s="51" t="s">
        <v>32</v>
      </c>
      <c r="C18" s="46">
        <f>Dodavka</f>
        <v>0</v>
      </c>
      <c r="D18" s="47" t="str">
        <f>Rekapitulace!A22</f>
        <v>Zařízení staveniště</v>
      </c>
      <c r="E18" s="48"/>
      <c r="F18" s="49"/>
      <c r="G18" s="46">
        <f>Rekapitulace!I22</f>
        <v>0</v>
      </c>
    </row>
    <row r="19" spans="1:7" ht="15.75" customHeight="1">
      <c r="A19" s="52" t="s">
        <v>33</v>
      </c>
      <c r="B19" s="45"/>
      <c r="C19" s="46">
        <f>SUM(C15:C18)</f>
        <v>0</v>
      </c>
      <c r="D19" s="6" t="str">
        <f>Rekapitulace!A23</f>
        <v>Provoz investora</v>
      </c>
      <c r="E19" s="48"/>
      <c r="F19" s="49"/>
      <c r="G19" s="46">
        <f>Rekapitulace!I23</f>
        <v>0</v>
      </c>
    </row>
    <row r="20" spans="1:7" ht="15.75" customHeight="1">
      <c r="A20" s="52"/>
      <c r="B20" s="45"/>
      <c r="C20" s="46"/>
      <c r="D20" s="47" t="str">
        <f>Rekapitulace!A24</f>
        <v>Kompletační činnost (IČD)</v>
      </c>
      <c r="E20" s="48"/>
      <c r="F20" s="49"/>
      <c r="G20" s="46">
        <f>Rekapitulace!I24</f>
        <v>0</v>
      </c>
    </row>
    <row r="21" spans="1:7" ht="15.75" customHeight="1">
      <c r="A21" s="52" t="s">
        <v>34</v>
      </c>
      <c r="B21" s="45"/>
      <c r="C21" s="46">
        <f>HZS</f>
        <v>0</v>
      </c>
      <c r="D21" s="47"/>
      <c r="E21" s="48"/>
      <c r="F21" s="49"/>
      <c r="G21" s="46"/>
    </row>
    <row r="22" spans="1:7" ht="15.75" customHeight="1">
      <c r="A22" s="53" t="s">
        <v>35</v>
      </c>
      <c r="B22" s="30"/>
      <c r="C22" s="46">
        <f>C19+C21</f>
        <v>0</v>
      </c>
      <c r="D22" s="47" t="s">
        <v>36</v>
      </c>
      <c r="E22" s="48"/>
      <c r="F22" s="49"/>
      <c r="G22" s="46">
        <f>G23-SUM(G15:G21)</f>
        <v>0</v>
      </c>
    </row>
    <row r="23" spans="1:7" ht="15.75" customHeight="1">
      <c r="A23" s="160" t="s">
        <v>37</v>
      </c>
      <c r="B23" s="160"/>
      <c r="C23" s="54">
        <f>C22+G23</f>
        <v>0</v>
      </c>
      <c r="D23" s="6" t="s">
        <v>38</v>
      </c>
      <c r="E23" s="48"/>
      <c r="F23" s="49"/>
      <c r="G23" s="46">
        <f>VRN</f>
        <v>0</v>
      </c>
    </row>
    <row r="24" spans="1:7" ht="12.75">
      <c r="A24" s="55" t="s">
        <v>39</v>
      </c>
      <c r="B24" s="15"/>
      <c r="C24" s="56"/>
      <c r="D24" s="15" t="s">
        <v>40</v>
      </c>
      <c r="E24" s="15"/>
      <c r="F24" s="55" t="s">
        <v>41</v>
      </c>
      <c r="G24" s="56"/>
    </row>
    <row r="25" spans="1:7" ht="12.75">
      <c r="A25" s="53" t="s">
        <v>42</v>
      </c>
      <c r="B25" s="30"/>
      <c r="C25" s="57"/>
      <c r="D25" s="30" t="s">
        <v>42</v>
      </c>
      <c r="F25" s="53" t="s">
        <v>42</v>
      </c>
      <c r="G25" s="57"/>
    </row>
    <row r="26" spans="1:7" ht="37.5" customHeight="1">
      <c r="A26" s="53" t="s">
        <v>43</v>
      </c>
      <c r="B26" s="58"/>
      <c r="C26" s="57"/>
      <c r="D26" s="30" t="s">
        <v>43</v>
      </c>
      <c r="F26" s="53" t="s">
        <v>43</v>
      </c>
      <c r="G26" s="57"/>
    </row>
    <row r="27" spans="1:7" ht="12.75">
      <c r="A27" s="53"/>
      <c r="B27" s="59"/>
      <c r="C27" s="57"/>
      <c r="D27" s="30"/>
      <c r="F27" s="53"/>
      <c r="G27" s="57"/>
    </row>
    <row r="28" spans="1:7" ht="12.75">
      <c r="A28" s="53" t="s">
        <v>44</v>
      </c>
      <c r="B28" s="30"/>
      <c r="C28" s="57"/>
      <c r="D28" s="53" t="s">
        <v>45</v>
      </c>
      <c r="E28" s="57"/>
      <c r="F28" s="60" t="s">
        <v>45</v>
      </c>
      <c r="G28" s="57"/>
    </row>
    <row r="29" spans="1:7" ht="69" customHeight="1">
      <c r="A29" s="53"/>
      <c r="B29" s="30"/>
      <c r="C29" s="61"/>
      <c r="D29" s="62"/>
      <c r="E29" s="61"/>
      <c r="F29" s="30"/>
      <c r="G29" s="57"/>
    </row>
    <row r="30" spans="1:7" ht="12.75">
      <c r="A30" s="63" t="s">
        <v>46</v>
      </c>
      <c r="B30" s="64"/>
      <c r="C30" s="65">
        <v>20</v>
      </c>
      <c r="D30" s="64" t="s">
        <v>47</v>
      </c>
      <c r="E30" s="66"/>
      <c r="F30" s="155">
        <f>ROUND(C23-F32,0)</f>
        <v>0</v>
      </c>
      <c r="G30" s="155"/>
    </row>
    <row r="31" spans="1:7" ht="12.75">
      <c r="A31" s="63" t="s">
        <v>48</v>
      </c>
      <c r="B31" s="64"/>
      <c r="C31" s="65">
        <f>SazbaDPH1</f>
        <v>20</v>
      </c>
      <c r="D31" s="64" t="s">
        <v>49</v>
      </c>
      <c r="E31" s="66"/>
      <c r="F31" s="155">
        <f>ROUND(PRODUCT(F30,C31/100),1)</f>
        <v>0</v>
      </c>
      <c r="G31" s="155"/>
    </row>
    <row r="32" spans="1:7" ht="12.75">
      <c r="A32" s="63" t="s">
        <v>46</v>
      </c>
      <c r="B32" s="64"/>
      <c r="C32" s="65">
        <v>0</v>
      </c>
      <c r="D32" s="64" t="s">
        <v>49</v>
      </c>
      <c r="E32" s="66"/>
      <c r="F32" s="155">
        <v>0</v>
      </c>
      <c r="G32" s="155"/>
    </row>
    <row r="33" spans="1:7" ht="12.75">
      <c r="A33" s="63" t="s">
        <v>48</v>
      </c>
      <c r="B33" s="67"/>
      <c r="C33" s="68">
        <f>SazbaDPH2</f>
        <v>0</v>
      </c>
      <c r="D33" s="64" t="s">
        <v>49</v>
      </c>
      <c r="E33" s="49"/>
      <c r="F33" s="155">
        <f>ROUND(PRODUCT(F32,C33/100),1)</f>
        <v>0</v>
      </c>
      <c r="G33" s="155"/>
    </row>
    <row r="34" spans="1:7" s="72" customFormat="1" ht="19.5" customHeight="1">
      <c r="A34" s="69" t="s">
        <v>50</v>
      </c>
      <c r="B34" s="70"/>
      <c r="C34" s="70"/>
      <c r="D34" s="70"/>
      <c r="E34" s="71"/>
      <c r="F34" s="156">
        <f>CEILING(SUM(F30:F33),IF(SUM(F30:F33)&gt;=0,1,-1))</f>
        <v>0</v>
      </c>
      <c r="G34" s="156"/>
    </row>
    <row r="36" spans="1:8" ht="12.75">
      <c r="A36" s="73" t="s">
        <v>51</v>
      </c>
      <c r="B36" s="73"/>
      <c r="C36" s="73"/>
      <c r="D36" s="73"/>
      <c r="E36" s="73"/>
      <c r="F36" s="73"/>
      <c r="G36" s="73"/>
      <c r="H36" t="s">
        <v>52</v>
      </c>
    </row>
    <row r="37" spans="1:8" ht="14.25" customHeight="1">
      <c r="A37" s="73"/>
      <c r="B37" s="157"/>
      <c r="C37" s="157"/>
      <c r="D37" s="157"/>
      <c r="E37" s="157"/>
      <c r="F37" s="157"/>
      <c r="G37" s="157"/>
      <c r="H37" t="s">
        <v>52</v>
      </c>
    </row>
    <row r="38" spans="1:8" ht="12.75" customHeight="1">
      <c r="A38" s="74"/>
      <c r="B38" s="157"/>
      <c r="C38" s="157"/>
      <c r="D38" s="157"/>
      <c r="E38" s="157"/>
      <c r="F38" s="157"/>
      <c r="G38" s="157"/>
      <c r="H38" t="s">
        <v>52</v>
      </c>
    </row>
    <row r="39" spans="1:8" ht="12.75">
      <c r="A39" s="74"/>
      <c r="B39" s="157"/>
      <c r="C39" s="157"/>
      <c r="D39" s="157"/>
      <c r="E39" s="157"/>
      <c r="F39" s="157"/>
      <c r="G39" s="157"/>
      <c r="H39" t="s">
        <v>52</v>
      </c>
    </row>
    <row r="40" spans="1:8" ht="12.75">
      <c r="A40" s="74"/>
      <c r="B40" s="157"/>
      <c r="C40" s="157"/>
      <c r="D40" s="157"/>
      <c r="E40" s="157"/>
      <c r="F40" s="157"/>
      <c r="G40" s="157"/>
      <c r="H40" t="s">
        <v>52</v>
      </c>
    </row>
    <row r="41" spans="1:8" ht="12.75">
      <c r="A41" s="74"/>
      <c r="B41" s="157"/>
      <c r="C41" s="157"/>
      <c r="D41" s="157"/>
      <c r="E41" s="157"/>
      <c r="F41" s="157"/>
      <c r="G41" s="157"/>
      <c r="H41" t="s">
        <v>52</v>
      </c>
    </row>
    <row r="42" spans="1:8" ht="12.75">
      <c r="A42" s="74"/>
      <c r="B42" s="157"/>
      <c r="C42" s="157"/>
      <c r="D42" s="157"/>
      <c r="E42" s="157"/>
      <c r="F42" s="157"/>
      <c r="G42" s="157"/>
      <c r="H42" t="s">
        <v>52</v>
      </c>
    </row>
    <row r="43" spans="1:8" ht="12.75">
      <c r="A43" s="74"/>
      <c r="B43" s="157"/>
      <c r="C43" s="157"/>
      <c r="D43" s="157"/>
      <c r="E43" s="157"/>
      <c r="F43" s="157"/>
      <c r="G43" s="157"/>
      <c r="H43" t="s">
        <v>52</v>
      </c>
    </row>
    <row r="44" spans="1:8" ht="12.75">
      <c r="A44" s="74"/>
      <c r="B44" s="157"/>
      <c r="C44" s="157"/>
      <c r="D44" s="157"/>
      <c r="E44" s="157"/>
      <c r="F44" s="157"/>
      <c r="G44" s="157"/>
      <c r="H44" t="s">
        <v>52</v>
      </c>
    </row>
    <row r="45" spans="1:8" ht="0.75" customHeight="1">
      <c r="A45" s="74"/>
      <c r="B45" s="157"/>
      <c r="C45" s="157"/>
      <c r="D45" s="157"/>
      <c r="E45" s="157"/>
      <c r="F45" s="157"/>
      <c r="G45" s="157"/>
      <c r="H45" t="s">
        <v>52</v>
      </c>
    </row>
    <row r="55" ht="12.75" customHeight="1"/>
  </sheetData>
  <sheetProtection selectLockedCells="1" selectUnlockedCells="1"/>
  <mergeCells count="15">
    <mergeCell ref="A1:G1"/>
    <mergeCell ref="C8:E8"/>
    <mergeCell ref="C9:E9"/>
    <mergeCell ref="C10:E10"/>
    <mergeCell ref="C11:E11"/>
    <mergeCell ref="C12:E12"/>
    <mergeCell ref="F33:G33"/>
    <mergeCell ref="F34:G34"/>
    <mergeCell ref="B37:G45"/>
    <mergeCell ref="A13:G13"/>
    <mergeCell ref="D14:F14"/>
    <mergeCell ref="A23:B23"/>
    <mergeCell ref="F30:G30"/>
    <mergeCell ref="F31:G31"/>
    <mergeCell ref="F32:G32"/>
  </mergeCells>
  <printOptions/>
  <pageMargins left="0.5902777777777778" right="0.39375" top="0.5902777777777778" bottom="0.5902777777777778" header="0.5118055555555555" footer="0.19652777777777777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26"/>
  <sheetViews>
    <sheetView zoomScalePageLayoutView="0" workbookViewId="0" topLeftCell="A1">
      <selection activeCell="H26" sqref="H26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2.75">
      <c r="A1" s="165" t="s">
        <v>53</v>
      </c>
      <c r="B1" s="165"/>
      <c r="C1" s="75" t="str">
        <f>CONCATENATE(cislostavby," ",nazevstavby)</f>
        <v>Be011 Stav.úpravy čp 188 na mateřskou školku</v>
      </c>
      <c r="D1" s="76"/>
      <c r="E1" s="77"/>
      <c r="F1" s="76"/>
      <c r="G1" s="78" t="s">
        <v>54</v>
      </c>
      <c r="H1" s="79" t="s">
        <v>55</v>
      </c>
      <c r="I1" s="80"/>
    </row>
    <row r="2" spans="1:9" ht="12.75">
      <c r="A2" s="166" t="s">
        <v>56</v>
      </c>
      <c r="B2" s="166"/>
      <c r="C2" s="81" t="str">
        <f>CONCATENATE(cisloobjektu," ",nazevobjektu)</f>
        <v>03 Ústřední topení</v>
      </c>
      <c r="D2" s="82"/>
      <c r="E2" s="83"/>
      <c r="F2" s="82"/>
      <c r="G2" s="167" t="s">
        <v>7</v>
      </c>
      <c r="H2" s="167"/>
      <c r="I2" s="167"/>
    </row>
    <row r="3" ht="12.75">
      <c r="F3" s="30"/>
    </row>
    <row r="4" spans="1:9" ht="19.5" customHeight="1">
      <c r="A4" s="168" t="s">
        <v>57</v>
      </c>
      <c r="B4" s="168"/>
      <c r="C4" s="168"/>
      <c r="D4" s="168"/>
      <c r="E4" s="168"/>
      <c r="F4" s="168"/>
      <c r="G4" s="168"/>
      <c r="H4" s="168"/>
      <c r="I4" s="168"/>
    </row>
    <row r="6" spans="1:9" s="30" customFormat="1" ht="12.75">
      <c r="A6" s="84"/>
      <c r="B6" s="42" t="s">
        <v>58</v>
      </c>
      <c r="C6" s="42"/>
      <c r="D6" s="85"/>
      <c r="E6" s="85" t="s">
        <v>59</v>
      </c>
      <c r="F6" s="86" t="s">
        <v>60</v>
      </c>
      <c r="G6" s="86" t="s">
        <v>61</v>
      </c>
      <c r="H6" s="86" t="s">
        <v>62</v>
      </c>
      <c r="I6" s="86" t="s">
        <v>34</v>
      </c>
    </row>
    <row r="7" spans="1:9" s="30" customFormat="1" ht="12.75">
      <c r="A7" s="87" t="str">
        <f>Položky!B7</f>
        <v>900</v>
      </c>
      <c r="B7" s="88" t="str">
        <f>Položky!C7</f>
        <v>HZS</v>
      </c>
      <c r="D7" s="89"/>
      <c r="E7" s="89">
        <f>Položky!BA11</f>
        <v>0</v>
      </c>
      <c r="F7" s="90">
        <f>Položky!BB11</f>
        <v>0</v>
      </c>
      <c r="G7" s="90">
        <f>Položky!BC11</f>
        <v>0</v>
      </c>
      <c r="H7" s="90">
        <f>Položky!BD11</f>
        <v>0</v>
      </c>
      <c r="I7" s="90">
        <f>Položky!BE11</f>
        <v>0</v>
      </c>
    </row>
    <row r="8" spans="1:9" s="30" customFormat="1" ht="12.75">
      <c r="A8" s="87" t="str">
        <f>Položky!B12</f>
        <v>713</v>
      </c>
      <c r="B8" s="88" t="str">
        <f>Položky!C12</f>
        <v>Izolace tepelné</v>
      </c>
      <c r="D8" s="89"/>
      <c r="E8" s="89">
        <f>Položky!BA18</f>
        <v>0</v>
      </c>
      <c r="F8" s="90">
        <f>Položky!BB18</f>
        <v>0</v>
      </c>
      <c r="G8" s="90">
        <f>Položky!BC18</f>
        <v>0</v>
      </c>
      <c r="H8" s="90">
        <f>Položky!BD18</f>
        <v>0</v>
      </c>
      <c r="I8" s="90">
        <f>Položky!BE18</f>
        <v>0</v>
      </c>
    </row>
    <row r="9" spans="1:9" s="30" customFormat="1" ht="12.75">
      <c r="A9" s="87" t="str">
        <f>Položky!B19</f>
        <v>733</v>
      </c>
      <c r="B9" s="88" t="str">
        <f>Položky!C19</f>
        <v>Rozvod potrubí</v>
      </c>
      <c r="D9" s="89"/>
      <c r="E9" s="89">
        <f>Položky!BA25</f>
        <v>0</v>
      </c>
      <c r="F9" s="90">
        <f>Položky!BB25</f>
        <v>0</v>
      </c>
      <c r="G9" s="90">
        <f>Položky!BC25</f>
        <v>0</v>
      </c>
      <c r="H9" s="90">
        <f>Položky!BD25</f>
        <v>0</v>
      </c>
      <c r="I9" s="90">
        <f>Položky!BE25</f>
        <v>0</v>
      </c>
    </row>
    <row r="10" spans="1:9" s="30" customFormat="1" ht="12.75">
      <c r="A10" s="87" t="str">
        <f>Položky!B26</f>
        <v>734</v>
      </c>
      <c r="B10" s="88" t="str">
        <f>Položky!C26</f>
        <v>Armatury</v>
      </c>
      <c r="D10" s="89"/>
      <c r="E10" s="89">
        <f>Položky!BA33</f>
        <v>0</v>
      </c>
      <c r="F10" s="90">
        <f>Položky!BB33</f>
        <v>0</v>
      </c>
      <c r="G10" s="90">
        <f>Položky!BC33</f>
        <v>0</v>
      </c>
      <c r="H10" s="90">
        <f>Položky!BD33</f>
        <v>0</v>
      </c>
      <c r="I10" s="90">
        <f>Položky!BE33</f>
        <v>0</v>
      </c>
    </row>
    <row r="11" spans="1:9" s="30" customFormat="1" ht="12.75">
      <c r="A11" s="87" t="str">
        <f>Položky!B34</f>
        <v>735</v>
      </c>
      <c r="B11" s="88" t="str">
        <f>Položky!C34</f>
        <v>Otopná tělesa</v>
      </c>
      <c r="D11" s="89"/>
      <c r="E11" s="89">
        <f>Položky!BA41</f>
        <v>0</v>
      </c>
      <c r="F11" s="90">
        <f>Položky!BB41</f>
        <v>0</v>
      </c>
      <c r="G11" s="90">
        <f>Položky!BC41</f>
        <v>0</v>
      </c>
      <c r="H11" s="90">
        <f>Položky!BD41</f>
        <v>0</v>
      </c>
      <c r="I11" s="90">
        <f>Položky!BE41</f>
        <v>0</v>
      </c>
    </row>
    <row r="12" spans="1:9" s="30" customFormat="1" ht="12.75">
      <c r="A12" s="87" t="str">
        <f>Položky!B42</f>
        <v>783</v>
      </c>
      <c r="B12" s="88" t="str">
        <f>Položky!C42</f>
        <v>Nátěry</v>
      </c>
      <c r="D12" s="89"/>
      <c r="E12" s="89">
        <f>Položky!BA45</f>
        <v>0</v>
      </c>
      <c r="F12" s="90">
        <f>Položky!BB45</f>
        <v>0</v>
      </c>
      <c r="G12" s="90">
        <f>Položky!BC45</f>
        <v>0</v>
      </c>
      <c r="H12" s="90">
        <f>Položky!BD45</f>
        <v>0</v>
      </c>
      <c r="I12" s="90">
        <f>Položky!BE45</f>
        <v>0</v>
      </c>
    </row>
    <row r="13" spans="1:9" s="93" customFormat="1" ht="12.75">
      <c r="A13" s="55"/>
      <c r="B13" s="15" t="s">
        <v>63</v>
      </c>
      <c r="C13" s="15"/>
      <c r="D13" s="91"/>
      <c r="E13" s="91">
        <f>SUM(E7:E12)</f>
        <v>0</v>
      </c>
      <c r="F13" s="92">
        <f>SUM(F7:F12)</f>
        <v>0</v>
      </c>
      <c r="G13" s="92">
        <f>SUM(G7:G12)</f>
        <v>0</v>
      </c>
      <c r="H13" s="92">
        <f>SUM(H7:H12)</f>
        <v>0</v>
      </c>
      <c r="I13" s="92">
        <f>SUM(I7:I12)</f>
        <v>0</v>
      </c>
    </row>
    <row r="14" spans="1:9" ht="12.75">
      <c r="A14" s="30"/>
      <c r="B14" s="30"/>
      <c r="C14" s="30"/>
      <c r="D14" s="30"/>
      <c r="E14" s="30"/>
      <c r="F14" s="30"/>
      <c r="G14" s="30"/>
      <c r="H14" s="30"/>
      <c r="I14" s="30"/>
    </row>
    <row r="15" spans="1:57" ht="19.5" customHeight="1">
      <c r="A15" s="169" t="s">
        <v>64</v>
      </c>
      <c r="B15" s="169"/>
      <c r="C15" s="169"/>
      <c r="D15" s="169"/>
      <c r="E15" s="169"/>
      <c r="F15" s="169"/>
      <c r="G15" s="169"/>
      <c r="H15" s="169"/>
      <c r="I15" s="169"/>
      <c r="BA15" s="36"/>
      <c r="BB15" s="36"/>
      <c r="BC15" s="36"/>
      <c r="BD15" s="36"/>
      <c r="BE15" s="36"/>
    </row>
    <row r="17" spans="1:9" ht="12.75">
      <c r="A17" s="55" t="s">
        <v>65</v>
      </c>
      <c r="B17" s="15"/>
      <c r="C17" s="15"/>
      <c r="D17" s="94"/>
      <c r="E17" s="95" t="s">
        <v>66</v>
      </c>
      <c r="F17" s="96" t="s">
        <v>67</v>
      </c>
      <c r="G17" s="85" t="s">
        <v>68</v>
      </c>
      <c r="H17" s="97"/>
      <c r="I17" s="98" t="s">
        <v>66</v>
      </c>
    </row>
    <row r="18" spans="1:53" ht="12.75">
      <c r="A18" s="52" t="s">
        <v>69</v>
      </c>
      <c r="B18" s="45"/>
      <c r="C18" s="45"/>
      <c r="D18" s="99"/>
      <c r="E18" s="100"/>
      <c r="F18" s="101"/>
      <c r="G18" s="102">
        <f aca="true" t="shared" si="0" ref="G18:G25">CHOOSE(BA18+1,HSV+PSV,HSV+PSV+Mont,HSV+PSV+Dodavka+Mont,HSV,PSV,Mont,Dodavka,Mont+Dodavka,0)</f>
        <v>0</v>
      </c>
      <c r="H18" s="103"/>
      <c r="I18" s="102">
        <f aca="true" t="shared" si="1" ref="I18:I25">E18+F18*G18/100</f>
        <v>0</v>
      </c>
      <c r="BA18">
        <v>0</v>
      </c>
    </row>
    <row r="19" spans="1:53" ht="12.75">
      <c r="A19" s="52" t="s">
        <v>70</v>
      </c>
      <c r="B19" s="45"/>
      <c r="C19" s="45"/>
      <c r="D19" s="99"/>
      <c r="E19" s="100"/>
      <c r="F19" s="101"/>
      <c r="G19" s="102">
        <f t="shared" si="0"/>
        <v>0</v>
      </c>
      <c r="H19" s="103"/>
      <c r="I19" s="102">
        <f t="shared" si="1"/>
        <v>0</v>
      </c>
      <c r="BA19">
        <v>0</v>
      </c>
    </row>
    <row r="20" spans="1:53" ht="12.75">
      <c r="A20" s="52" t="s">
        <v>71</v>
      </c>
      <c r="B20" s="45"/>
      <c r="C20" s="45"/>
      <c r="D20" s="99"/>
      <c r="E20" s="100"/>
      <c r="F20" s="101"/>
      <c r="G20" s="102">
        <f t="shared" si="0"/>
        <v>0</v>
      </c>
      <c r="H20" s="103"/>
      <c r="I20" s="102">
        <f t="shared" si="1"/>
        <v>0</v>
      </c>
      <c r="BA20">
        <v>0</v>
      </c>
    </row>
    <row r="21" spans="1:53" ht="12.75">
      <c r="A21" s="52" t="s">
        <v>72</v>
      </c>
      <c r="B21" s="45"/>
      <c r="C21" s="45"/>
      <c r="D21" s="99"/>
      <c r="E21" s="100"/>
      <c r="F21" s="101"/>
      <c r="G21" s="102">
        <f t="shared" si="0"/>
        <v>0</v>
      </c>
      <c r="H21" s="103"/>
      <c r="I21" s="102">
        <f t="shared" si="1"/>
        <v>0</v>
      </c>
      <c r="BA21">
        <v>0</v>
      </c>
    </row>
    <row r="22" spans="1:53" ht="12.75">
      <c r="A22" s="52" t="s">
        <v>73</v>
      </c>
      <c r="B22" s="45"/>
      <c r="C22" s="45"/>
      <c r="D22" s="99"/>
      <c r="E22" s="100"/>
      <c r="F22" s="101"/>
      <c r="G22" s="102">
        <f t="shared" si="0"/>
        <v>0</v>
      </c>
      <c r="H22" s="103"/>
      <c r="I22" s="102">
        <f t="shared" si="1"/>
        <v>0</v>
      </c>
      <c r="BA22">
        <v>1</v>
      </c>
    </row>
    <row r="23" spans="1:53" ht="12.75">
      <c r="A23" s="52" t="s">
        <v>74</v>
      </c>
      <c r="B23" s="45"/>
      <c r="C23" s="45"/>
      <c r="D23" s="99"/>
      <c r="E23" s="100"/>
      <c r="F23" s="101"/>
      <c r="G23" s="102">
        <f t="shared" si="0"/>
        <v>0</v>
      </c>
      <c r="H23" s="103"/>
      <c r="I23" s="102">
        <f t="shared" si="1"/>
        <v>0</v>
      </c>
      <c r="BA23">
        <v>1</v>
      </c>
    </row>
    <row r="24" spans="1:53" ht="12.75">
      <c r="A24" s="52" t="s">
        <v>75</v>
      </c>
      <c r="B24" s="45"/>
      <c r="C24" s="45"/>
      <c r="D24" s="99"/>
      <c r="E24" s="100"/>
      <c r="F24" s="101"/>
      <c r="G24" s="102">
        <f t="shared" si="0"/>
        <v>0</v>
      </c>
      <c r="H24" s="103"/>
      <c r="I24" s="102">
        <f t="shared" si="1"/>
        <v>0</v>
      </c>
      <c r="BA24">
        <v>2</v>
      </c>
    </row>
    <row r="25" spans="1:53" ht="12.75">
      <c r="A25" s="52" t="s">
        <v>76</v>
      </c>
      <c r="B25" s="45"/>
      <c r="C25" s="45"/>
      <c r="D25" s="99"/>
      <c r="E25" s="100"/>
      <c r="F25" s="101"/>
      <c r="G25" s="102">
        <f t="shared" si="0"/>
        <v>0</v>
      </c>
      <c r="H25" s="103"/>
      <c r="I25" s="102">
        <f t="shared" si="1"/>
        <v>0</v>
      </c>
      <c r="BA25">
        <v>2</v>
      </c>
    </row>
    <row r="26" spans="1:9" ht="12.75">
      <c r="A26" s="104"/>
      <c r="B26" s="15" t="s">
        <v>77</v>
      </c>
      <c r="C26" s="105"/>
      <c r="D26" s="106"/>
      <c r="E26" s="107"/>
      <c r="F26" s="108"/>
      <c r="G26" s="108"/>
      <c r="H26" s="170">
        <f>SUM(I18:I25)</f>
        <v>0</v>
      </c>
      <c r="I26" s="170"/>
    </row>
  </sheetData>
  <sheetProtection selectLockedCells="1" selectUnlockedCells="1"/>
  <mergeCells count="6">
    <mergeCell ref="A1:B1"/>
    <mergeCell ref="A2:B2"/>
    <mergeCell ref="G2:I2"/>
    <mergeCell ref="A4:I4"/>
    <mergeCell ref="A15:I15"/>
    <mergeCell ref="H26:I26"/>
  </mergeCells>
  <printOptions/>
  <pageMargins left="0.5902777777777778" right="0.39375" top="0.5902777777777778" bottom="0.5902777777777778" header="0.5118055555555555" footer="0.19652777777777777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BE45"/>
  <sheetViews>
    <sheetView showGridLines="0" tabSelected="1" zoomScale="80" zoomScaleNormal="80" zoomScalePageLayoutView="0" workbookViewId="0" topLeftCell="A1">
      <selection activeCell="L45" sqref="L45"/>
    </sheetView>
  </sheetViews>
  <sheetFormatPr defaultColWidth="9.00390625" defaultRowHeight="12.75"/>
  <cols>
    <col min="1" max="1" width="4.375" style="109" customWidth="1"/>
    <col min="2" max="2" width="11.625" style="109" customWidth="1"/>
    <col min="3" max="3" width="40.375" style="109" customWidth="1"/>
    <col min="4" max="4" width="5.625" style="109" customWidth="1"/>
    <col min="5" max="5" width="8.625" style="110" customWidth="1"/>
    <col min="6" max="6" width="9.875" style="109" customWidth="1"/>
    <col min="7" max="7" width="13.875" style="109" customWidth="1"/>
    <col min="8" max="8" width="13.375" style="109" customWidth="1"/>
    <col min="9" max="9" width="14.625" style="109" customWidth="1"/>
    <col min="10" max="11" width="9.125" style="109" customWidth="1"/>
    <col min="12" max="12" width="75.375" style="109" customWidth="1"/>
    <col min="13" max="13" width="45.25390625" style="109" customWidth="1"/>
    <col min="14" max="16384" width="9.125" style="109" customWidth="1"/>
  </cols>
  <sheetData>
    <row r="1" spans="1:7" ht="15.75">
      <c r="A1" s="172" t="s">
        <v>78</v>
      </c>
      <c r="B1" s="172"/>
      <c r="C1" s="172"/>
      <c r="D1" s="172"/>
      <c r="E1" s="172"/>
      <c r="F1" s="172"/>
      <c r="G1" s="172"/>
    </row>
    <row r="2" spans="2:7" ht="14.25" customHeight="1">
      <c r="B2" s="111"/>
      <c r="C2" s="112"/>
      <c r="D2" s="112"/>
      <c r="E2" s="113"/>
      <c r="F2" s="112"/>
      <c r="G2" s="112"/>
    </row>
    <row r="3" spans="1:7" ht="12.75">
      <c r="A3" s="165" t="s">
        <v>53</v>
      </c>
      <c r="B3" s="165"/>
      <c r="C3" s="75" t="str">
        <f>CONCATENATE(cislostavby," ",nazevstavby)</f>
        <v>Be011 Stav.úpravy čp 188 na mateřskou školku</v>
      </c>
      <c r="D3" s="76"/>
      <c r="E3" s="114" t="s">
        <v>79</v>
      </c>
      <c r="F3" s="115" t="str">
        <f>Rekapitulace!H1</f>
        <v>Be0110412</v>
      </c>
      <c r="G3" s="116"/>
    </row>
    <row r="4" spans="1:7" ht="12.75">
      <c r="A4" s="173" t="s">
        <v>56</v>
      </c>
      <c r="B4" s="173"/>
      <c r="C4" s="81" t="str">
        <f>CONCATENATE(cisloobjektu," ",nazevobjektu)</f>
        <v>03 Ústřední topení</v>
      </c>
      <c r="D4" s="82"/>
      <c r="E4" s="174" t="str">
        <f>Rekapitulace!G2</f>
        <v>Ústřední topení</v>
      </c>
      <c r="F4" s="174"/>
      <c r="G4" s="174"/>
    </row>
    <row r="5" spans="1:7" ht="12.75">
      <c r="A5" s="117"/>
      <c r="B5" s="118"/>
      <c r="C5" s="118"/>
      <c r="G5" s="119"/>
    </row>
    <row r="6" spans="1:9" ht="12.75">
      <c r="A6" s="120" t="s">
        <v>80</v>
      </c>
      <c r="B6" s="121" t="s">
        <v>81</v>
      </c>
      <c r="C6" s="121" t="s">
        <v>82</v>
      </c>
      <c r="D6" s="121" t="s">
        <v>83</v>
      </c>
      <c r="E6" s="122" t="s">
        <v>84</v>
      </c>
      <c r="F6" s="121" t="s">
        <v>85</v>
      </c>
      <c r="G6" s="123" t="s">
        <v>86</v>
      </c>
      <c r="H6" s="124" t="s">
        <v>87</v>
      </c>
      <c r="I6" s="124" t="s">
        <v>88</v>
      </c>
    </row>
    <row r="7" spans="1:15" ht="12.75">
      <c r="A7" s="125" t="s">
        <v>89</v>
      </c>
      <c r="B7" s="126" t="s">
        <v>90</v>
      </c>
      <c r="C7" s="127" t="s">
        <v>34</v>
      </c>
      <c r="D7" s="128"/>
      <c r="E7" s="129"/>
      <c r="F7" s="129"/>
      <c r="G7" s="130"/>
      <c r="H7" s="131"/>
      <c r="I7" s="131"/>
      <c r="O7" s="132">
        <v>1</v>
      </c>
    </row>
    <row r="8" spans="1:57" ht="12.75">
      <c r="A8" s="133">
        <v>1</v>
      </c>
      <c r="B8" s="134" t="s">
        <v>91</v>
      </c>
      <c r="C8" s="135" t="s">
        <v>92</v>
      </c>
      <c r="D8" s="136"/>
      <c r="E8" s="137"/>
      <c r="F8" s="137"/>
      <c r="G8" s="138"/>
      <c r="H8" s="139"/>
      <c r="I8" s="139"/>
      <c r="O8" s="132">
        <v>2</v>
      </c>
      <c r="AA8" s="109">
        <v>10</v>
      </c>
      <c r="AB8" s="109">
        <v>0</v>
      </c>
      <c r="AC8" s="109">
        <v>8</v>
      </c>
      <c r="AZ8" s="109">
        <v>5</v>
      </c>
      <c r="BA8" s="109">
        <f>IF(AZ8=1,G8,0)</f>
        <v>0</v>
      </c>
      <c r="BB8" s="109">
        <f>IF(AZ8=2,G8,0)</f>
        <v>0</v>
      </c>
      <c r="BC8" s="109">
        <f>IF(AZ8=3,G8,0)</f>
        <v>0</v>
      </c>
      <c r="BD8" s="109">
        <f>IF(AZ8=4,G8,0)</f>
        <v>0</v>
      </c>
      <c r="BE8" s="109">
        <f>IF(AZ8=5,G8,0)</f>
        <v>0</v>
      </c>
    </row>
    <row r="9" spans="1:57" ht="22.5">
      <c r="A9" s="133">
        <v>2</v>
      </c>
      <c r="B9" s="134" t="s">
        <v>93</v>
      </c>
      <c r="C9" s="135" t="s">
        <v>94</v>
      </c>
      <c r="D9" s="136"/>
      <c r="E9" s="137"/>
      <c r="F9" s="137"/>
      <c r="G9" s="138"/>
      <c r="H9" s="139"/>
      <c r="I9" s="139"/>
      <c r="O9" s="132">
        <v>2</v>
      </c>
      <c r="AA9" s="109">
        <v>10</v>
      </c>
      <c r="AB9" s="109">
        <v>0</v>
      </c>
      <c r="AC9" s="109">
        <v>8</v>
      </c>
      <c r="AZ9" s="109">
        <v>5</v>
      </c>
      <c r="BA9" s="109">
        <f>IF(AZ9=1,G9,0)</f>
        <v>0</v>
      </c>
      <c r="BB9" s="109">
        <f>IF(AZ9=2,G9,0)</f>
        <v>0</v>
      </c>
      <c r="BC9" s="109">
        <f>IF(AZ9=3,G9,0)</f>
        <v>0</v>
      </c>
      <c r="BD9" s="109">
        <f>IF(AZ9=4,G9,0)</f>
        <v>0</v>
      </c>
      <c r="BE9" s="109">
        <f>IF(AZ9=5,G9,0)</f>
        <v>0</v>
      </c>
    </row>
    <row r="10" spans="1:57" ht="12.75">
      <c r="A10" s="133">
        <v>3</v>
      </c>
      <c r="B10" s="134" t="s">
        <v>95</v>
      </c>
      <c r="C10" s="135" t="s">
        <v>96</v>
      </c>
      <c r="D10" s="136"/>
      <c r="E10" s="137"/>
      <c r="F10" s="137"/>
      <c r="G10" s="138"/>
      <c r="H10" s="139"/>
      <c r="I10" s="139"/>
      <c r="O10" s="132">
        <v>2</v>
      </c>
      <c r="AA10" s="109">
        <v>10</v>
      </c>
      <c r="AB10" s="109">
        <v>0</v>
      </c>
      <c r="AC10" s="109">
        <v>8</v>
      </c>
      <c r="AZ10" s="109">
        <v>5</v>
      </c>
      <c r="BA10" s="109">
        <f>IF(AZ10=1,G10,0)</f>
        <v>0</v>
      </c>
      <c r="BB10" s="109">
        <f>IF(AZ10=2,G10,0)</f>
        <v>0</v>
      </c>
      <c r="BC10" s="109">
        <f>IF(AZ10=3,G10,0)</f>
        <v>0</v>
      </c>
      <c r="BD10" s="109">
        <f>IF(AZ10=4,G10,0)</f>
        <v>0</v>
      </c>
      <c r="BE10" s="109">
        <f>IF(AZ10=5,G10,0)</f>
        <v>0</v>
      </c>
    </row>
    <row r="11" spans="1:57" ht="12.75">
      <c r="A11" s="140"/>
      <c r="B11" s="141" t="s">
        <v>97</v>
      </c>
      <c r="C11" s="142" t="str">
        <f>CONCATENATE(B7," ",C7)</f>
        <v>900 HZS</v>
      </c>
      <c r="D11" s="140"/>
      <c r="E11" s="143"/>
      <c r="F11" s="143"/>
      <c r="G11" s="144">
        <f>SUM(G7:G10)</f>
        <v>0</v>
      </c>
      <c r="H11" s="145"/>
      <c r="I11" s="146">
        <f>SUM(I7:I10)</f>
        <v>0</v>
      </c>
      <c r="O11" s="132">
        <v>4</v>
      </c>
      <c r="BA11" s="147">
        <f>SUM(BA7:BA10)</f>
        <v>0</v>
      </c>
      <c r="BB11" s="147">
        <f>SUM(BB7:BB10)</f>
        <v>0</v>
      </c>
      <c r="BC11" s="147">
        <f>SUM(BC7:BC10)</f>
        <v>0</v>
      </c>
      <c r="BD11" s="147">
        <f>SUM(BD7:BD10)</f>
        <v>0</v>
      </c>
      <c r="BE11" s="147">
        <f>SUM(BE7:BE10)</f>
        <v>0</v>
      </c>
    </row>
    <row r="12" spans="1:15" ht="12.75">
      <c r="A12" s="125" t="s">
        <v>89</v>
      </c>
      <c r="B12" s="126" t="s">
        <v>98</v>
      </c>
      <c r="C12" s="127" t="s">
        <v>99</v>
      </c>
      <c r="D12" s="128"/>
      <c r="E12" s="129"/>
      <c r="F12" s="129"/>
      <c r="G12" s="130"/>
      <c r="H12" s="131"/>
      <c r="I12" s="131"/>
      <c r="O12" s="132">
        <v>1</v>
      </c>
    </row>
    <row r="13" spans="1:57" ht="12.75">
      <c r="A13" s="133">
        <v>4</v>
      </c>
      <c r="B13" s="134" t="s">
        <v>100</v>
      </c>
      <c r="C13" s="135" t="s">
        <v>101</v>
      </c>
      <c r="D13" s="136"/>
      <c r="E13" s="137"/>
      <c r="F13" s="137"/>
      <c r="G13" s="138"/>
      <c r="H13" s="139"/>
      <c r="I13" s="139"/>
      <c r="O13" s="132">
        <v>2</v>
      </c>
      <c r="AA13" s="109">
        <v>1</v>
      </c>
      <c r="AB13" s="109">
        <v>7</v>
      </c>
      <c r="AC13" s="109">
        <v>7</v>
      </c>
      <c r="AZ13" s="109">
        <v>2</v>
      </c>
      <c r="BA13" s="109">
        <f>IF(AZ13=1,G13,0)</f>
        <v>0</v>
      </c>
      <c r="BB13" s="109">
        <f>IF(AZ13=2,G13,0)</f>
        <v>0</v>
      </c>
      <c r="BC13" s="109">
        <f>IF(AZ13=3,G13,0)</f>
        <v>0</v>
      </c>
      <c r="BD13" s="109">
        <f>IF(AZ13=4,G13,0)</f>
        <v>0</v>
      </c>
      <c r="BE13" s="109">
        <f>IF(AZ13=5,G13,0)</f>
        <v>0</v>
      </c>
    </row>
    <row r="14" spans="1:57" ht="22.5">
      <c r="A14" s="133">
        <v>5</v>
      </c>
      <c r="B14" s="134" t="s">
        <v>103</v>
      </c>
      <c r="C14" s="135" t="s">
        <v>104</v>
      </c>
      <c r="D14" s="136" t="s">
        <v>102</v>
      </c>
      <c r="E14" s="137">
        <v>25</v>
      </c>
      <c r="F14" s="137">
        <v>0</v>
      </c>
      <c r="G14" s="138">
        <f>E14*F14</f>
        <v>0</v>
      </c>
      <c r="H14" s="139">
        <v>0.000286999999999999</v>
      </c>
      <c r="I14" s="139">
        <f>E14*H14</f>
        <v>0.007174999999999975</v>
      </c>
      <c r="O14" s="132">
        <v>2</v>
      </c>
      <c r="AA14" s="109">
        <v>3</v>
      </c>
      <c r="AB14" s="109">
        <v>7</v>
      </c>
      <c r="AC14" s="109">
        <v>631548351</v>
      </c>
      <c r="AZ14" s="109">
        <v>2</v>
      </c>
      <c r="BA14" s="109">
        <f>IF(AZ14=1,G14,0)</f>
        <v>0</v>
      </c>
      <c r="BB14" s="109">
        <f>IF(AZ14=2,G14,0)</f>
        <v>0</v>
      </c>
      <c r="BC14" s="109">
        <f>IF(AZ14=3,G14,0)</f>
        <v>0</v>
      </c>
      <c r="BD14" s="109">
        <f>IF(AZ14=4,G14,0)</f>
        <v>0</v>
      </c>
      <c r="BE14" s="109">
        <f>IF(AZ14=5,G14,0)</f>
        <v>0</v>
      </c>
    </row>
    <row r="15" spans="1:15" ht="14.25" customHeight="1">
      <c r="A15" s="148"/>
      <c r="B15" s="149"/>
      <c r="C15" s="171" t="s">
        <v>105</v>
      </c>
      <c r="D15" s="171"/>
      <c r="E15" s="150">
        <v>25</v>
      </c>
      <c r="F15" s="151"/>
      <c r="G15" s="152"/>
      <c r="H15" s="153"/>
      <c r="I15" s="153"/>
      <c r="M15" s="154" t="s">
        <v>105</v>
      </c>
      <c r="O15" s="132"/>
    </row>
    <row r="16" spans="1:57" ht="22.5">
      <c r="A16" s="133">
        <v>6</v>
      </c>
      <c r="B16" s="134" t="s">
        <v>106</v>
      </c>
      <c r="C16" s="135" t="s">
        <v>107</v>
      </c>
      <c r="D16" s="136" t="s">
        <v>102</v>
      </c>
      <c r="E16" s="137">
        <v>14</v>
      </c>
      <c r="F16" s="137">
        <v>0</v>
      </c>
      <c r="G16" s="138">
        <f>E16*F16</f>
        <v>0</v>
      </c>
      <c r="H16" s="139">
        <v>0.000344999999999999</v>
      </c>
      <c r="I16" s="139">
        <f>E16*H16</f>
        <v>0.004829999999999986</v>
      </c>
      <c r="O16" s="132">
        <v>2</v>
      </c>
      <c r="AA16" s="109">
        <v>3</v>
      </c>
      <c r="AB16" s="109">
        <v>7</v>
      </c>
      <c r="AC16" s="109">
        <v>631548361</v>
      </c>
      <c r="AZ16" s="109">
        <v>2</v>
      </c>
      <c r="BA16" s="109">
        <f>IF(AZ16=1,G16,0)</f>
        <v>0</v>
      </c>
      <c r="BB16" s="109">
        <f>IF(AZ16=2,G16,0)</f>
        <v>0</v>
      </c>
      <c r="BC16" s="109">
        <f>IF(AZ16=3,G16,0)</f>
        <v>0</v>
      </c>
      <c r="BD16" s="109">
        <f>IF(AZ16=4,G16,0)</f>
        <v>0</v>
      </c>
      <c r="BE16" s="109">
        <f>IF(AZ16=5,G16,0)</f>
        <v>0</v>
      </c>
    </row>
    <row r="17" spans="1:57" ht="12.75">
      <c r="A17" s="133">
        <v>7</v>
      </c>
      <c r="B17" s="134" t="s">
        <v>108</v>
      </c>
      <c r="C17" s="135" t="s">
        <v>109</v>
      </c>
      <c r="D17" s="136"/>
      <c r="E17" s="137"/>
      <c r="F17" s="137"/>
      <c r="G17" s="138"/>
      <c r="H17" s="139"/>
      <c r="I17" s="139"/>
      <c r="O17" s="132">
        <v>2</v>
      </c>
      <c r="AA17" s="109">
        <v>7</v>
      </c>
      <c r="AB17" s="109">
        <v>1001</v>
      </c>
      <c r="AC17" s="109">
        <v>5</v>
      </c>
      <c r="AZ17" s="109">
        <v>2</v>
      </c>
      <c r="BA17" s="109">
        <f>IF(AZ17=1,G17,0)</f>
        <v>0</v>
      </c>
      <c r="BB17" s="109">
        <f>IF(AZ17=2,G17,0)</f>
        <v>0</v>
      </c>
      <c r="BC17" s="109">
        <f>IF(AZ17=3,G17,0)</f>
        <v>0</v>
      </c>
      <c r="BD17" s="109">
        <f>IF(AZ17=4,G17,0)</f>
        <v>0</v>
      </c>
      <c r="BE17" s="109">
        <f>IF(AZ17=5,G17,0)</f>
        <v>0</v>
      </c>
    </row>
    <row r="18" spans="1:57" ht="12.75">
      <c r="A18" s="140"/>
      <c r="B18" s="141" t="s">
        <v>97</v>
      </c>
      <c r="C18" s="142" t="str">
        <f>CONCATENATE(B12," ",C12)</f>
        <v>713 Izolace tepelné</v>
      </c>
      <c r="D18" s="140"/>
      <c r="E18" s="143"/>
      <c r="F18" s="143"/>
      <c r="G18" s="144">
        <f>SUM(G12:G17)</f>
        <v>0</v>
      </c>
      <c r="H18" s="145"/>
      <c r="I18" s="146">
        <f>SUM(I12:I17)</f>
        <v>0.01200499999999996</v>
      </c>
      <c r="O18" s="132">
        <v>4</v>
      </c>
      <c r="BA18" s="147">
        <f>SUM(BA12:BA17)</f>
        <v>0</v>
      </c>
      <c r="BB18" s="147">
        <f>SUM(BB12:BB17)</f>
        <v>0</v>
      </c>
      <c r="BC18" s="147">
        <f>SUM(BC12:BC17)</f>
        <v>0</v>
      </c>
      <c r="BD18" s="147">
        <f>SUM(BD12:BD17)</f>
        <v>0</v>
      </c>
      <c r="BE18" s="147">
        <f>SUM(BE12:BE17)</f>
        <v>0</v>
      </c>
    </row>
    <row r="19" spans="1:15" ht="12.75">
      <c r="A19" s="125" t="s">
        <v>89</v>
      </c>
      <c r="B19" s="126" t="s">
        <v>110</v>
      </c>
      <c r="C19" s="127" t="s">
        <v>111</v>
      </c>
      <c r="D19" s="128"/>
      <c r="E19" s="129"/>
      <c r="F19" s="129"/>
      <c r="G19" s="130"/>
      <c r="H19" s="131"/>
      <c r="I19" s="131"/>
      <c r="O19" s="132">
        <v>1</v>
      </c>
    </row>
    <row r="20" spans="1:57" ht="12.75">
      <c r="A20" s="133">
        <v>8</v>
      </c>
      <c r="B20" s="134" t="s">
        <v>112</v>
      </c>
      <c r="C20" s="135" t="s">
        <v>113</v>
      </c>
      <c r="D20" s="136"/>
      <c r="E20" s="137"/>
      <c r="F20" s="137"/>
      <c r="G20" s="138"/>
      <c r="H20" s="139"/>
      <c r="I20" s="139"/>
      <c r="O20" s="132">
        <v>2</v>
      </c>
      <c r="AA20" s="109">
        <v>1</v>
      </c>
      <c r="AB20" s="109">
        <v>7</v>
      </c>
      <c r="AC20" s="109">
        <v>7</v>
      </c>
      <c r="AZ20" s="109">
        <v>2</v>
      </c>
      <c r="BA20" s="109">
        <f>IF(AZ20=1,G20,0)</f>
        <v>0</v>
      </c>
      <c r="BB20" s="109">
        <f>IF(AZ20=2,G20,0)</f>
        <v>0</v>
      </c>
      <c r="BC20" s="109">
        <f>IF(AZ20=3,G20,0)</f>
        <v>0</v>
      </c>
      <c r="BD20" s="109">
        <f>IF(AZ20=4,G20,0)</f>
        <v>0</v>
      </c>
      <c r="BE20" s="109">
        <f>IF(AZ20=5,G20,0)</f>
        <v>0</v>
      </c>
    </row>
    <row r="21" spans="1:57" ht="12.75">
      <c r="A21" s="133">
        <v>9</v>
      </c>
      <c r="B21" s="134" t="s">
        <v>114</v>
      </c>
      <c r="C21" s="135" t="s">
        <v>115</v>
      </c>
      <c r="D21" s="136" t="s">
        <v>102</v>
      </c>
      <c r="E21" s="137">
        <v>10</v>
      </c>
      <c r="F21" s="137">
        <v>0</v>
      </c>
      <c r="G21" s="138">
        <f>E21*F21</f>
        <v>0</v>
      </c>
      <c r="H21" s="139">
        <v>0.000569999999999999</v>
      </c>
      <c r="I21" s="139">
        <f>E21*H21</f>
        <v>0.00569999999999999</v>
      </c>
      <c r="O21" s="132">
        <v>2</v>
      </c>
      <c r="AA21" s="109">
        <v>1</v>
      </c>
      <c r="AB21" s="109">
        <v>7</v>
      </c>
      <c r="AC21" s="109">
        <v>7</v>
      </c>
      <c r="AZ21" s="109">
        <v>2</v>
      </c>
      <c r="BA21" s="109">
        <f>IF(AZ21=1,G21,0)</f>
        <v>0</v>
      </c>
      <c r="BB21" s="109">
        <f>IF(AZ21=2,G21,0)</f>
        <v>0</v>
      </c>
      <c r="BC21" s="109">
        <f>IF(AZ21=3,G21,0)</f>
        <v>0</v>
      </c>
      <c r="BD21" s="109">
        <f>IF(AZ21=4,G21,0)</f>
        <v>0</v>
      </c>
      <c r="BE21" s="109">
        <f>IF(AZ21=5,G21,0)</f>
        <v>0</v>
      </c>
    </row>
    <row r="22" spans="1:57" ht="12.75">
      <c r="A22" s="133">
        <v>10</v>
      </c>
      <c r="B22" s="134" t="s">
        <v>116</v>
      </c>
      <c r="C22" s="135" t="s">
        <v>117</v>
      </c>
      <c r="D22" s="136" t="s">
        <v>102</v>
      </c>
      <c r="E22" s="137">
        <v>15</v>
      </c>
      <c r="F22" s="137">
        <v>0</v>
      </c>
      <c r="G22" s="138">
        <f>E22*F22</f>
        <v>0</v>
      </c>
      <c r="H22" s="139">
        <v>0.00092</v>
      </c>
      <c r="I22" s="139">
        <f>E22*H22</f>
        <v>0.0138</v>
      </c>
      <c r="O22" s="132">
        <v>2</v>
      </c>
      <c r="AA22" s="109">
        <v>1</v>
      </c>
      <c r="AB22" s="109">
        <v>7</v>
      </c>
      <c r="AC22" s="109">
        <v>7</v>
      </c>
      <c r="AZ22" s="109">
        <v>2</v>
      </c>
      <c r="BA22" s="109">
        <f>IF(AZ22=1,G22,0)</f>
        <v>0</v>
      </c>
      <c r="BB22" s="109">
        <f>IF(AZ22=2,G22,0)</f>
        <v>0</v>
      </c>
      <c r="BC22" s="109">
        <f>IF(AZ22=3,G22,0)</f>
        <v>0</v>
      </c>
      <c r="BD22" s="109">
        <f>IF(AZ22=4,G22,0)</f>
        <v>0</v>
      </c>
      <c r="BE22" s="109">
        <f>IF(AZ22=5,G22,0)</f>
        <v>0</v>
      </c>
    </row>
    <row r="23" spans="1:57" ht="12.75">
      <c r="A23" s="133">
        <v>11</v>
      </c>
      <c r="B23" s="134" t="s">
        <v>118</v>
      </c>
      <c r="C23" s="135" t="s">
        <v>119</v>
      </c>
      <c r="D23" s="136" t="s">
        <v>102</v>
      </c>
      <c r="E23" s="137">
        <v>14</v>
      </c>
      <c r="F23" s="137">
        <v>0</v>
      </c>
      <c r="G23" s="138">
        <f>E23*F23</f>
        <v>0</v>
      </c>
      <c r="H23" s="139">
        <v>0.00093</v>
      </c>
      <c r="I23" s="139">
        <f>E23*H23</f>
        <v>0.01302</v>
      </c>
      <c r="O23" s="132">
        <v>2</v>
      </c>
      <c r="AA23" s="109">
        <v>1</v>
      </c>
      <c r="AB23" s="109">
        <v>7</v>
      </c>
      <c r="AC23" s="109">
        <v>7</v>
      </c>
      <c r="AZ23" s="109">
        <v>2</v>
      </c>
      <c r="BA23" s="109">
        <f>IF(AZ23=1,G23,0)</f>
        <v>0</v>
      </c>
      <c r="BB23" s="109">
        <f>IF(AZ23=2,G23,0)</f>
        <v>0</v>
      </c>
      <c r="BC23" s="109">
        <f>IF(AZ23=3,G23,0)</f>
        <v>0</v>
      </c>
      <c r="BD23" s="109">
        <f>IF(AZ23=4,G23,0)</f>
        <v>0</v>
      </c>
      <c r="BE23" s="109">
        <f>IF(AZ23=5,G23,0)</f>
        <v>0</v>
      </c>
    </row>
    <row r="24" spans="1:57" ht="12.75">
      <c r="A24" s="133">
        <v>12</v>
      </c>
      <c r="B24" s="134" t="s">
        <v>120</v>
      </c>
      <c r="C24" s="135" t="s">
        <v>121</v>
      </c>
      <c r="D24" s="136"/>
      <c r="E24" s="137"/>
      <c r="F24" s="137"/>
      <c r="G24" s="138"/>
      <c r="H24" s="139"/>
      <c r="I24" s="139"/>
      <c r="O24" s="132">
        <v>2</v>
      </c>
      <c r="AA24" s="109">
        <v>7</v>
      </c>
      <c r="AB24" s="109">
        <v>1001</v>
      </c>
      <c r="AC24" s="109">
        <v>5</v>
      </c>
      <c r="AZ24" s="109">
        <v>2</v>
      </c>
      <c r="BA24" s="109">
        <f>IF(AZ24=1,G24,0)</f>
        <v>0</v>
      </c>
      <c r="BB24" s="109">
        <f>IF(AZ24=2,G24,0)</f>
        <v>0</v>
      </c>
      <c r="BC24" s="109">
        <f>IF(AZ24=3,G24,0)</f>
        <v>0</v>
      </c>
      <c r="BD24" s="109">
        <f>IF(AZ24=4,G24,0)</f>
        <v>0</v>
      </c>
      <c r="BE24" s="109">
        <f>IF(AZ24=5,G24,0)</f>
        <v>0</v>
      </c>
    </row>
    <row r="25" spans="1:57" ht="12.75">
      <c r="A25" s="140"/>
      <c r="B25" s="141" t="s">
        <v>97</v>
      </c>
      <c r="C25" s="142" t="str">
        <f>CONCATENATE(B19," ",C19)</f>
        <v>733 Rozvod potrubí</v>
      </c>
      <c r="D25" s="140"/>
      <c r="E25" s="143"/>
      <c r="F25" s="143"/>
      <c r="G25" s="144">
        <f>SUM(G19:G24)</f>
        <v>0</v>
      </c>
      <c r="H25" s="145"/>
      <c r="I25" s="146">
        <f>SUM(I19:I24)</f>
        <v>0.03251999999999999</v>
      </c>
      <c r="O25" s="132">
        <v>4</v>
      </c>
      <c r="BA25" s="147">
        <f>SUM(BA19:BA24)</f>
        <v>0</v>
      </c>
      <c r="BB25" s="147">
        <f>SUM(BB19:BB24)</f>
        <v>0</v>
      </c>
      <c r="BC25" s="147">
        <f>SUM(BC19:BC24)</f>
        <v>0</v>
      </c>
      <c r="BD25" s="147">
        <f>SUM(BD19:BD24)</f>
        <v>0</v>
      </c>
      <c r="BE25" s="147">
        <f>SUM(BE19:BE24)</f>
        <v>0</v>
      </c>
    </row>
    <row r="26" spans="1:15" ht="12.75">
      <c r="A26" s="125" t="s">
        <v>89</v>
      </c>
      <c r="B26" s="126" t="s">
        <v>122</v>
      </c>
      <c r="C26" s="127" t="s">
        <v>123</v>
      </c>
      <c r="D26" s="128"/>
      <c r="E26" s="129"/>
      <c r="F26" s="129"/>
      <c r="G26" s="130"/>
      <c r="H26" s="131"/>
      <c r="I26" s="131"/>
      <c r="O26" s="132">
        <v>1</v>
      </c>
    </row>
    <row r="27" spans="1:57" ht="12.75">
      <c r="A27" s="133">
        <v>13</v>
      </c>
      <c r="B27" s="134" t="s">
        <v>124</v>
      </c>
      <c r="C27" s="135" t="s">
        <v>125</v>
      </c>
      <c r="D27" s="136"/>
      <c r="E27" s="137"/>
      <c r="F27" s="137"/>
      <c r="G27" s="138"/>
      <c r="H27" s="139"/>
      <c r="I27" s="139"/>
      <c r="O27" s="132">
        <v>2</v>
      </c>
      <c r="AA27" s="109">
        <v>1</v>
      </c>
      <c r="AB27" s="109">
        <v>7</v>
      </c>
      <c r="AC27" s="109">
        <v>7</v>
      </c>
      <c r="AZ27" s="109">
        <v>2</v>
      </c>
      <c r="BA27" s="109">
        <f aca="true" t="shared" si="0" ref="BA27:BA32">IF(AZ27=1,G27,0)</f>
        <v>0</v>
      </c>
      <c r="BB27" s="109">
        <f aca="true" t="shared" si="1" ref="BB27:BB32">IF(AZ27=2,G27,0)</f>
        <v>0</v>
      </c>
      <c r="BC27" s="109">
        <f aca="true" t="shared" si="2" ref="BC27:BC32">IF(AZ27=3,G27,0)</f>
        <v>0</v>
      </c>
      <c r="BD27" s="109">
        <f aca="true" t="shared" si="3" ref="BD27:BD32">IF(AZ27=4,G27,0)</f>
        <v>0</v>
      </c>
      <c r="BE27" s="109">
        <f aca="true" t="shared" si="4" ref="BE27:BE32">IF(AZ27=5,G27,0)</f>
        <v>0</v>
      </c>
    </row>
    <row r="28" spans="1:57" ht="12.75">
      <c r="A28" s="133">
        <v>14</v>
      </c>
      <c r="B28" s="134" t="s">
        <v>127</v>
      </c>
      <c r="C28" s="135" t="s">
        <v>128</v>
      </c>
      <c r="D28" s="136"/>
      <c r="E28" s="137"/>
      <c r="F28" s="137"/>
      <c r="G28" s="138"/>
      <c r="H28" s="139"/>
      <c r="I28" s="139"/>
      <c r="O28" s="132">
        <v>2</v>
      </c>
      <c r="AA28" s="109">
        <v>1</v>
      </c>
      <c r="AB28" s="109">
        <v>7</v>
      </c>
      <c r="AC28" s="109">
        <v>7</v>
      </c>
      <c r="AZ28" s="109">
        <v>2</v>
      </c>
      <c r="BA28" s="109">
        <f t="shared" si="0"/>
        <v>0</v>
      </c>
      <c r="BB28" s="109">
        <f t="shared" si="1"/>
        <v>0</v>
      </c>
      <c r="BC28" s="109">
        <f t="shared" si="2"/>
        <v>0</v>
      </c>
      <c r="BD28" s="109">
        <f t="shared" si="3"/>
        <v>0</v>
      </c>
      <c r="BE28" s="109">
        <f t="shared" si="4"/>
        <v>0</v>
      </c>
    </row>
    <row r="29" spans="1:57" ht="12.75">
      <c r="A29" s="133">
        <v>15</v>
      </c>
      <c r="B29" s="134" t="s">
        <v>129</v>
      </c>
      <c r="C29" s="135" t="s">
        <v>130</v>
      </c>
      <c r="D29" s="136"/>
      <c r="E29" s="137"/>
      <c r="F29" s="137"/>
      <c r="G29" s="138"/>
      <c r="H29" s="139"/>
      <c r="I29" s="139"/>
      <c r="O29" s="132">
        <v>2</v>
      </c>
      <c r="AA29" s="109">
        <v>1</v>
      </c>
      <c r="AB29" s="109">
        <v>7</v>
      </c>
      <c r="AC29" s="109">
        <v>7</v>
      </c>
      <c r="AZ29" s="109">
        <v>2</v>
      </c>
      <c r="BA29" s="109">
        <f t="shared" si="0"/>
        <v>0</v>
      </c>
      <c r="BB29" s="109">
        <f t="shared" si="1"/>
        <v>0</v>
      </c>
      <c r="BC29" s="109">
        <f t="shared" si="2"/>
        <v>0</v>
      </c>
      <c r="BD29" s="109">
        <f t="shared" si="3"/>
        <v>0</v>
      </c>
      <c r="BE29" s="109">
        <f t="shared" si="4"/>
        <v>0</v>
      </c>
    </row>
    <row r="30" spans="1:57" ht="12.75">
      <c r="A30" s="133">
        <v>16</v>
      </c>
      <c r="B30" s="134" t="s">
        <v>131</v>
      </c>
      <c r="C30" s="135" t="s">
        <v>132</v>
      </c>
      <c r="D30" s="136"/>
      <c r="E30" s="137"/>
      <c r="F30" s="137"/>
      <c r="G30" s="138"/>
      <c r="H30" s="139"/>
      <c r="I30" s="139"/>
      <c r="O30" s="132">
        <v>2</v>
      </c>
      <c r="AA30" s="109">
        <v>12</v>
      </c>
      <c r="AB30" s="109">
        <v>0</v>
      </c>
      <c r="AC30" s="109">
        <v>12</v>
      </c>
      <c r="AZ30" s="109">
        <v>2</v>
      </c>
      <c r="BA30" s="109">
        <f t="shared" si="0"/>
        <v>0</v>
      </c>
      <c r="BB30" s="109">
        <f t="shared" si="1"/>
        <v>0</v>
      </c>
      <c r="BC30" s="109">
        <f t="shared" si="2"/>
        <v>0</v>
      </c>
      <c r="BD30" s="109">
        <f t="shared" si="3"/>
        <v>0</v>
      </c>
      <c r="BE30" s="109">
        <f t="shared" si="4"/>
        <v>0</v>
      </c>
    </row>
    <row r="31" spans="1:57" ht="12.75">
      <c r="A31" s="133">
        <v>17</v>
      </c>
      <c r="B31" s="134" t="s">
        <v>133</v>
      </c>
      <c r="C31" s="135" t="s">
        <v>134</v>
      </c>
      <c r="D31" s="136" t="s">
        <v>126</v>
      </c>
      <c r="E31" s="137">
        <v>5</v>
      </c>
      <c r="F31" s="137">
        <v>0</v>
      </c>
      <c r="G31" s="138">
        <f aca="true" t="shared" si="5" ref="G27:G32">E31*F31</f>
        <v>0</v>
      </c>
      <c r="H31" s="139">
        <v>0.0002</v>
      </c>
      <c r="I31" s="139">
        <f aca="true" t="shared" si="6" ref="I27:I32">E31*H31</f>
        <v>0.001</v>
      </c>
      <c r="O31" s="132">
        <v>2</v>
      </c>
      <c r="AA31" s="109">
        <v>3</v>
      </c>
      <c r="AB31" s="109">
        <v>7</v>
      </c>
      <c r="AC31" s="109">
        <v>551273191</v>
      </c>
      <c r="AZ31" s="109">
        <v>2</v>
      </c>
      <c r="BA31" s="109">
        <f t="shared" si="0"/>
        <v>0</v>
      </c>
      <c r="BB31" s="109">
        <f t="shared" si="1"/>
        <v>0</v>
      </c>
      <c r="BC31" s="109">
        <f t="shared" si="2"/>
        <v>0</v>
      </c>
      <c r="BD31" s="109">
        <f t="shared" si="3"/>
        <v>0</v>
      </c>
      <c r="BE31" s="109">
        <f t="shared" si="4"/>
        <v>0</v>
      </c>
    </row>
    <row r="32" spans="1:57" ht="12.75">
      <c r="A32" s="133">
        <v>18</v>
      </c>
      <c r="B32" s="134" t="s">
        <v>135</v>
      </c>
      <c r="C32" s="135" t="s">
        <v>136</v>
      </c>
      <c r="D32" s="136"/>
      <c r="E32" s="137"/>
      <c r="F32" s="137"/>
      <c r="G32" s="138"/>
      <c r="H32" s="139"/>
      <c r="I32" s="139"/>
      <c r="O32" s="132">
        <v>2</v>
      </c>
      <c r="AA32" s="109">
        <v>7</v>
      </c>
      <c r="AB32" s="109">
        <v>1001</v>
      </c>
      <c r="AC32" s="109">
        <v>5</v>
      </c>
      <c r="AZ32" s="109">
        <v>2</v>
      </c>
      <c r="BA32" s="109">
        <f t="shared" si="0"/>
        <v>0</v>
      </c>
      <c r="BB32" s="109">
        <f t="shared" si="1"/>
        <v>0</v>
      </c>
      <c r="BC32" s="109">
        <f t="shared" si="2"/>
        <v>0</v>
      </c>
      <c r="BD32" s="109">
        <f t="shared" si="3"/>
        <v>0</v>
      </c>
      <c r="BE32" s="109">
        <f t="shared" si="4"/>
        <v>0</v>
      </c>
    </row>
    <row r="33" spans="1:57" ht="12.75">
      <c r="A33" s="140"/>
      <c r="B33" s="141" t="s">
        <v>97</v>
      </c>
      <c r="C33" s="142" t="str">
        <f>CONCATENATE(B26," ",C26)</f>
        <v>734 Armatury</v>
      </c>
      <c r="D33" s="140"/>
      <c r="E33" s="143"/>
      <c r="F33" s="143"/>
      <c r="G33" s="144">
        <f>SUM(G26:G32)</f>
        <v>0</v>
      </c>
      <c r="H33" s="145"/>
      <c r="I33" s="146">
        <f>SUM(I26:I32)</f>
        <v>0.001</v>
      </c>
      <c r="O33" s="132">
        <v>4</v>
      </c>
      <c r="BA33" s="147">
        <f>SUM(BA26:BA32)</f>
        <v>0</v>
      </c>
      <c r="BB33" s="147">
        <f>SUM(BB26:BB32)</f>
        <v>0</v>
      </c>
      <c r="BC33" s="147">
        <f>SUM(BC26:BC32)</f>
        <v>0</v>
      </c>
      <c r="BD33" s="147">
        <f>SUM(BD26:BD32)</f>
        <v>0</v>
      </c>
      <c r="BE33" s="147">
        <f>SUM(BE26:BE32)</f>
        <v>0</v>
      </c>
    </row>
    <row r="34" spans="1:15" ht="12.75">
      <c r="A34" s="125" t="s">
        <v>89</v>
      </c>
      <c r="B34" s="126" t="s">
        <v>137</v>
      </c>
      <c r="C34" s="127" t="s">
        <v>138</v>
      </c>
      <c r="D34" s="128"/>
      <c r="E34" s="129"/>
      <c r="F34" s="129"/>
      <c r="G34" s="130"/>
      <c r="H34" s="131"/>
      <c r="I34" s="131"/>
      <c r="O34" s="132">
        <v>1</v>
      </c>
    </row>
    <row r="35" spans="1:57" ht="12.75">
      <c r="A35" s="133">
        <v>19</v>
      </c>
      <c r="B35" s="134" t="s">
        <v>139</v>
      </c>
      <c r="C35" s="135" t="s">
        <v>140</v>
      </c>
      <c r="D35" s="136"/>
      <c r="E35" s="137"/>
      <c r="F35" s="137"/>
      <c r="G35" s="138"/>
      <c r="H35" s="139"/>
      <c r="I35" s="139"/>
      <c r="O35" s="132">
        <v>2</v>
      </c>
      <c r="AA35" s="109">
        <v>1</v>
      </c>
      <c r="AB35" s="109">
        <v>7</v>
      </c>
      <c r="AC35" s="109">
        <v>7</v>
      </c>
      <c r="AZ35" s="109">
        <v>2</v>
      </c>
      <c r="BA35" s="109">
        <f>IF(AZ35=1,G35,0)</f>
        <v>0</v>
      </c>
      <c r="BB35" s="109">
        <f>IF(AZ35=2,G35,0)</f>
        <v>0</v>
      </c>
      <c r="BC35" s="109">
        <f>IF(AZ35=3,G35,0)</f>
        <v>0</v>
      </c>
      <c r="BD35" s="109">
        <f>IF(AZ35=4,G35,0)</f>
        <v>0</v>
      </c>
      <c r="BE35" s="109">
        <f>IF(AZ35=5,G35,0)</f>
        <v>0</v>
      </c>
    </row>
    <row r="36" spans="1:57" ht="12.75">
      <c r="A36" s="133">
        <v>20</v>
      </c>
      <c r="B36" s="134" t="s">
        <v>141</v>
      </c>
      <c r="C36" s="135" t="s">
        <v>142</v>
      </c>
      <c r="D36" s="136"/>
      <c r="E36" s="137"/>
      <c r="F36" s="137"/>
      <c r="G36" s="138"/>
      <c r="H36" s="139"/>
      <c r="I36" s="139"/>
      <c r="O36" s="132">
        <v>2</v>
      </c>
      <c r="AA36" s="109">
        <v>2</v>
      </c>
      <c r="AB36" s="109">
        <v>7</v>
      </c>
      <c r="AC36" s="109">
        <v>7</v>
      </c>
      <c r="AZ36" s="109">
        <v>2</v>
      </c>
      <c r="BA36" s="109">
        <f>IF(AZ36=1,G36,0)</f>
        <v>0</v>
      </c>
      <c r="BB36" s="109">
        <f>IF(AZ36=2,G36,0)</f>
        <v>0</v>
      </c>
      <c r="BC36" s="109">
        <f>IF(AZ36=3,G36,0)</f>
        <v>0</v>
      </c>
      <c r="BD36" s="109">
        <f>IF(AZ36=4,G36,0)</f>
        <v>0</v>
      </c>
      <c r="BE36" s="109">
        <f>IF(AZ36=5,G36,0)</f>
        <v>0</v>
      </c>
    </row>
    <row r="37" spans="1:15" ht="12.75" customHeight="1">
      <c r="A37" s="148"/>
      <c r="B37" s="149"/>
      <c r="C37" s="171" t="s">
        <v>143</v>
      </c>
      <c r="D37" s="171"/>
      <c r="E37" s="150"/>
      <c r="F37" s="151"/>
      <c r="G37" s="152"/>
      <c r="H37" s="153"/>
      <c r="I37" s="153"/>
      <c r="M37" s="154" t="s">
        <v>143</v>
      </c>
      <c r="O37" s="132"/>
    </row>
    <row r="38" spans="1:15" ht="12.75" customHeight="1">
      <c r="A38" s="148"/>
      <c r="B38" s="149"/>
      <c r="C38" s="171" t="s">
        <v>144</v>
      </c>
      <c r="D38" s="171"/>
      <c r="E38" s="150"/>
      <c r="F38" s="151"/>
      <c r="G38" s="152"/>
      <c r="H38" s="153"/>
      <c r="I38" s="153"/>
      <c r="M38" s="154" t="s">
        <v>144</v>
      </c>
      <c r="O38" s="132"/>
    </row>
    <row r="39" spans="1:57" ht="12.75">
      <c r="A39" s="133">
        <v>21</v>
      </c>
      <c r="B39" s="134" t="s">
        <v>145</v>
      </c>
      <c r="C39" s="135" t="s">
        <v>146</v>
      </c>
      <c r="D39" s="136" t="s">
        <v>126</v>
      </c>
      <c r="E39" s="137">
        <v>2</v>
      </c>
      <c r="F39" s="137">
        <v>0</v>
      </c>
      <c r="G39" s="138">
        <f>E39*F39</f>
        <v>0</v>
      </c>
      <c r="H39" s="139">
        <v>0.05338</v>
      </c>
      <c r="I39" s="139">
        <f>E39*H39</f>
        <v>0.10676</v>
      </c>
      <c r="O39" s="132">
        <v>2</v>
      </c>
      <c r="AA39" s="109">
        <v>3</v>
      </c>
      <c r="AB39" s="109">
        <v>7</v>
      </c>
      <c r="AC39" s="109">
        <v>48457225</v>
      </c>
      <c r="AZ39" s="109">
        <v>2</v>
      </c>
      <c r="BA39" s="109">
        <f>IF(AZ39=1,G39,0)</f>
        <v>0</v>
      </c>
      <c r="BB39" s="109">
        <f>IF(AZ39=2,G39,0)</f>
        <v>0</v>
      </c>
      <c r="BC39" s="109">
        <f>IF(AZ39=3,G39,0)</f>
        <v>0</v>
      </c>
      <c r="BD39" s="109">
        <f>IF(AZ39=4,G39,0)</f>
        <v>0</v>
      </c>
      <c r="BE39" s="109">
        <f>IF(AZ39=5,G39,0)</f>
        <v>0</v>
      </c>
    </row>
    <row r="40" spans="1:57" ht="12.75">
      <c r="A40" s="133">
        <v>22</v>
      </c>
      <c r="B40" s="134" t="s">
        <v>147</v>
      </c>
      <c r="C40" s="135" t="s">
        <v>148</v>
      </c>
      <c r="D40" s="136"/>
      <c r="E40" s="137"/>
      <c r="F40" s="137"/>
      <c r="G40" s="138"/>
      <c r="H40" s="139"/>
      <c r="I40" s="139"/>
      <c r="O40" s="132">
        <v>2</v>
      </c>
      <c r="AA40" s="109">
        <v>7</v>
      </c>
      <c r="AB40" s="109">
        <v>1001</v>
      </c>
      <c r="AC40" s="109">
        <v>5</v>
      </c>
      <c r="AZ40" s="109">
        <v>2</v>
      </c>
      <c r="BA40" s="109">
        <f>IF(AZ40=1,G40,0)</f>
        <v>0</v>
      </c>
      <c r="BB40" s="109">
        <f>IF(AZ40=2,G40,0)</f>
        <v>0</v>
      </c>
      <c r="BC40" s="109">
        <f>IF(AZ40=3,G40,0)</f>
        <v>0</v>
      </c>
      <c r="BD40" s="109">
        <f>IF(AZ40=4,G40,0)</f>
        <v>0</v>
      </c>
      <c r="BE40" s="109">
        <f>IF(AZ40=5,G40,0)</f>
        <v>0</v>
      </c>
    </row>
    <row r="41" spans="1:57" ht="12.75">
      <c r="A41" s="140"/>
      <c r="B41" s="141" t="s">
        <v>97</v>
      </c>
      <c r="C41" s="142" t="str">
        <f>CONCATENATE(B34," ",C34)</f>
        <v>735 Otopná tělesa</v>
      </c>
      <c r="D41" s="140"/>
      <c r="E41" s="143"/>
      <c r="F41" s="143"/>
      <c r="G41" s="144">
        <f>SUM(G34:G40)</f>
        <v>0</v>
      </c>
      <c r="H41" s="145"/>
      <c r="I41" s="146">
        <f>SUM(I34:I40)</f>
        <v>0.10676</v>
      </c>
      <c r="O41" s="132">
        <v>4</v>
      </c>
      <c r="BA41" s="147">
        <f>SUM(BA34:BA40)</f>
        <v>0</v>
      </c>
      <c r="BB41" s="147">
        <f>SUM(BB34:BB40)</f>
        <v>0</v>
      </c>
      <c r="BC41" s="147">
        <f>SUM(BC34:BC40)</f>
        <v>0</v>
      </c>
      <c r="BD41" s="147">
        <f>SUM(BD34:BD40)</f>
        <v>0</v>
      </c>
      <c r="BE41" s="147">
        <f>SUM(BE34:BE40)</f>
        <v>0</v>
      </c>
    </row>
    <row r="42" spans="1:15" ht="12.75">
      <c r="A42" s="125" t="s">
        <v>89</v>
      </c>
      <c r="B42" s="126" t="s">
        <v>149</v>
      </c>
      <c r="C42" s="127" t="s">
        <v>150</v>
      </c>
      <c r="D42" s="128"/>
      <c r="E42" s="129"/>
      <c r="F42" s="129"/>
      <c r="G42" s="130"/>
      <c r="H42" s="131"/>
      <c r="I42" s="131"/>
      <c r="O42" s="132">
        <v>1</v>
      </c>
    </row>
    <row r="43" spans="1:57" ht="22.5">
      <c r="A43" s="133">
        <v>23</v>
      </c>
      <c r="B43" s="134" t="s">
        <v>151</v>
      </c>
      <c r="C43" s="135" t="s">
        <v>152</v>
      </c>
      <c r="D43" s="136"/>
      <c r="E43" s="137"/>
      <c r="F43" s="137"/>
      <c r="G43" s="138"/>
      <c r="H43" s="139"/>
      <c r="I43" s="139"/>
      <c r="O43" s="132">
        <v>2</v>
      </c>
      <c r="AA43" s="109">
        <v>1</v>
      </c>
      <c r="AB43" s="109">
        <v>7</v>
      </c>
      <c r="AC43" s="109">
        <v>7</v>
      </c>
      <c r="AZ43" s="109">
        <v>2</v>
      </c>
      <c r="BA43" s="109">
        <f>IF(AZ43=1,G43,0)</f>
        <v>0</v>
      </c>
      <c r="BB43" s="109">
        <f>IF(AZ43=2,G43,0)</f>
        <v>0</v>
      </c>
      <c r="BC43" s="109">
        <f>IF(AZ43=3,G43,0)</f>
        <v>0</v>
      </c>
      <c r="BD43" s="109">
        <f>IF(AZ43=4,G43,0)</f>
        <v>0</v>
      </c>
      <c r="BE43" s="109">
        <f>IF(AZ43=5,G43,0)</f>
        <v>0</v>
      </c>
    </row>
    <row r="44" spans="1:57" ht="22.5">
      <c r="A44" s="133">
        <v>24</v>
      </c>
      <c r="B44" s="134" t="s">
        <v>153</v>
      </c>
      <c r="C44" s="135" t="s">
        <v>154</v>
      </c>
      <c r="D44" s="136"/>
      <c r="E44" s="137"/>
      <c r="F44" s="137"/>
      <c r="G44" s="138"/>
      <c r="H44" s="139"/>
      <c r="I44" s="139"/>
      <c r="O44" s="132">
        <v>2</v>
      </c>
      <c r="AA44" s="109">
        <v>1</v>
      </c>
      <c r="AB44" s="109">
        <v>7</v>
      </c>
      <c r="AC44" s="109">
        <v>7</v>
      </c>
      <c r="AZ44" s="109">
        <v>2</v>
      </c>
      <c r="BA44" s="109">
        <f>IF(AZ44=1,G44,0)</f>
        <v>0</v>
      </c>
      <c r="BB44" s="109">
        <f>IF(AZ44=2,G44,0)</f>
        <v>0</v>
      </c>
      <c r="BC44" s="109">
        <f>IF(AZ44=3,G44,0)</f>
        <v>0</v>
      </c>
      <c r="BD44" s="109">
        <f>IF(AZ44=4,G44,0)</f>
        <v>0</v>
      </c>
      <c r="BE44" s="109">
        <f>IF(AZ44=5,G44,0)</f>
        <v>0</v>
      </c>
    </row>
    <row r="45" spans="1:57" ht="12.75">
      <c r="A45" s="140"/>
      <c r="B45" s="141" t="s">
        <v>97</v>
      </c>
      <c r="C45" s="142" t="str">
        <f>CONCATENATE(B42," ",C42)</f>
        <v>783 Nátěry</v>
      </c>
      <c r="D45" s="140"/>
      <c r="E45" s="143"/>
      <c r="F45" s="143"/>
      <c r="G45" s="144">
        <f>SUM(G42:G44)</f>
        <v>0</v>
      </c>
      <c r="H45" s="145"/>
      <c r="I45" s="146">
        <f>SUM(I42:I44)</f>
        <v>0</v>
      </c>
      <c r="O45" s="132">
        <v>4</v>
      </c>
      <c r="BA45" s="147">
        <f>SUM(BA42:BA44)</f>
        <v>0</v>
      </c>
      <c r="BB45" s="147">
        <f>SUM(BB42:BB44)</f>
        <v>0</v>
      </c>
      <c r="BC45" s="147">
        <f>SUM(BC42:BC44)</f>
        <v>0</v>
      </c>
      <c r="BD45" s="147">
        <f>SUM(BD42:BD44)</f>
        <v>0</v>
      </c>
      <c r="BE45" s="147">
        <f>SUM(BE42:BE44)</f>
        <v>0</v>
      </c>
    </row>
  </sheetData>
  <sheetProtection selectLockedCells="1" selectUnlockedCells="1"/>
  <mergeCells count="7">
    <mergeCell ref="C38:D38"/>
    <mergeCell ref="A1:G1"/>
    <mergeCell ref="A3:B3"/>
    <mergeCell ref="A4:B4"/>
    <mergeCell ref="E4:G4"/>
    <mergeCell ref="C15:D15"/>
    <mergeCell ref="C37:D37"/>
  </mergeCells>
  <printOptions/>
  <pageMargins left="0.5902777777777778" right="0.39375" top="0.5902777777777778" bottom="0.5902777777777778" header="0.5118055555555555" footer="0.19652777777777777"/>
  <pageSetup horizontalDpi="300" verticalDpi="300" orientation="landscape" paperSize="9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Janca</cp:lastModifiedBy>
  <dcterms:modified xsi:type="dcterms:W3CDTF">2012-05-22T06:30:10Z</dcterms:modified>
  <cp:category/>
  <cp:version/>
  <cp:contentType/>
  <cp:contentStatus/>
</cp:coreProperties>
</file>